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HIT\Downloads\"/>
    </mc:Choice>
  </mc:AlternateContent>
  <bookViews>
    <workbookView xWindow="0" yWindow="0" windowWidth="28800" windowHeight="12435"/>
  </bookViews>
  <sheets>
    <sheet name="NOHP(TINCHI)" sheetId="2" r:id="rId1"/>
    <sheet name="NOHP(NIENCHE)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6" i="2" l="1"/>
  <c r="Z136" i="2"/>
  <c r="P136" i="2"/>
  <c r="N136" i="2"/>
  <c r="M136" i="2"/>
  <c r="L136" i="2"/>
  <c r="I136" i="2"/>
  <c r="V135" i="2"/>
  <c r="O135" i="2"/>
  <c r="W135" i="2" s="1"/>
  <c r="J135" i="2"/>
  <c r="K135" i="2" s="1"/>
  <c r="U135" i="2" s="1"/>
  <c r="V134" i="2"/>
  <c r="O134" i="2"/>
  <c r="W134" i="2" s="1"/>
  <c r="J134" i="2"/>
  <c r="K134" i="2" s="1"/>
  <c r="V133" i="2"/>
  <c r="O133" i="2"/>
  <c r="W133" i="2" s="1"/>
  <c r="J133" i="2"/>
  <c r="K133" i="2" s="1"/>
  <c r="V132" i="2"/>
  <c r="O132" i="2"/>
  <c r="W132" i="2" s="1"/>
  <c r="J132" i="2"/>
  <c r="K132" i="2" s="1"/>
  <c r="V131" i="2"/>
  <c r="O131" i="2"/>
  <c r="W131" i="2" s="1"/>
  <c r="J131" i="2"/>
  <c r="K131" i="2" s="1"/>
  <c r="U131" i="2" s="1"/>
  <c r="V130" i="2"/>
  <c r="O130" i="2"/>
  <c r="W130" i="2" s="1"/>
  <c r="J130" i="2"/>
  <c r="K130" i="2" s="1"/>
  <c r="V129" i="2"/>
  <c r="O129" i="2"/>
  <c r="W129" i="2" s="1"/>
  <c r="J129" i="2"/>
  <c r="K129" i="2" s="1"/>
  <c r="V128" i="2"/>
  <c r="O128" i="2"/>
  <c r="W128" i="2" s="1"/>
  <c r="J128" i="2"/>
  <c r="K128" i="2" s="1"/>
  <c r="Q128" i="2" s="1"/>
  <c r="V127" i="2"/>
  <c r="O127" i="2"/>
  <c r="W127" i="2" s="1"/>
  <c r="J127" i="2"/>
  <c r="K127" i="2" s="1"/>
  <c r="V126" i="2"/>
  <c r="O126" i="2"/>
  <c r="W126" i="2" s="1"/>
  <c r="J126" i="2"/>
  <c r="K126" i="2" s="1"/>
  <c r="V125" i="2"/>
  <c r="O125" i="2"/>
  <c r="W125" i="2" s="1"/>
  <c r="J125" i="2"/>
  <c r="K125" i="2" s="1"/>
  <c r="V124" i="2"/>
  <c r="O124" i="2"/>
  <c r="W124" i="2" s="1"/>
  <c r="J124" i="2"/>
  <c r="K124" i="2" s="1"/>
  <c r="V123" i="2"/>
  <c r="O123" i="2"/>
  <c r="W123" i="2" s="1"/>
  <c r="J123" i="2"/>
  <c r="K123" i="2" s="1"/>
  <c r="V122" i="2"/>
  <c r="O122" i="2"/>
  <c r="W122" i="2" s="1"/>
  <c r="J122" i="2"/>
  <c r="K122" i="2" s="1"/>
  <c r="V121" i="2"/>
  <c r="O121" i="2"/>
  <c r="W121" i="2" s="1"/>
  <c r="J121" i="2"/>
  <c r="K121" i="2" s="1"/>
  <c r="V120" i="2"/>
  <c r="O120" i="2"/>
  <c r="W120" i="2" s="1"/>
  <c r="J120" i="2"/>
  <c r="K120" i="2" s="1"/>
  <c r="V119" i="2"/>
  <c r="O119" i="2"/>
  <c r="W119" i="2" s="1"/>
  <c r="J119" i="2"/>
  <c r="K119" i="2" s="1"/>
  <c r="U119" i="2" s="1"/>
  <c r="V118" i="2"/>
  <c r="O118" i="2"/>
  <c r="W118" i="2" s="1"/>
  <c r="J118" i="2"/>
  <c r="K118" i="2" s="1"/>
  <c r="V117" i="2"/>
  <c r="O117" i="2"/>
  <c r="W117" i="2" s="1"/>
  <c r="J117" i="2"/>
  <c r="K117" i="2" s="1"/>
  <c r="W116" i="2"/>
  <c r="V116" i="2"/>
  <c r="O116" i="2"/>
  <c r="J116" i="2"/>
  <c r="K116" i="2" s="1"/>
  <c r="Q116" i="2" s="1"/>
  <c r="V115" i="2"/>
  <c r="O115" i="2"/>
  <c r="W115" i="2" s="1"/>
  <c r="J115" i="2"/>
  <c r="K115" i="2" s="1"/>
  <c r="U115" i="2" s="1"/>
  <c r="V114" i="2"/>
  <c r="O114" i="2"/>
  <c r="W114" i="2" s="1"/>
  <c r="J114" i="2"/>
  <c r="K114" i="2" s="1"/>
  <c r="V113" i="2"/>
  <c r="O113" i="2"/>
  <c r="W113" i="2" s="1"/>
  <c r="J113" i="2"/>
  <c r="K113" i="2" s="1"/>
  <c r="V112" i="2"/>
  <c r="O112" i="2"/>
  <c r="W112" i="2" s="1"/>
  <c r="J112" i="2"/>
  <c r="K112" i="2" s="1"/>
  <c r="V111" i="2"/>
  <c r="O111" i="2"/>
  <c r="W111" i="2" s="1"/>
  <c r="J111" i="2"/>
  <c r="K111" i="2" s="1"/>
  <c r="V110" i="2"/>
  <c r="O110" i="2"/>
  <c r="W110" i="2" s="1"/>
  <c r="J110" i="2"/>
  <c r="K110" i="2" s="1"/>
  <c r="V109" i="2"/>
  <c r="O109" i="2"/>
  <c r="W109" i="2" s="1"/>
  <c r="J109" i="2"/>
  <c r="K109" i="2" s="1"/>
  <c r="V108" i="2"/>
  <c r="O108" i="2"/>
  <c r="W108" i="2" s="1"/>
  <c r="J108" i="2"/>
  <c r="K108" i="2" s="1"/>
  <c r="V107" i="2"/>
  <c r="O107" i="2"/>
  <c r="W107" i="2" s="1"/>
  <c r="J107" i="2"/>
  <c r="K107" i="2" s="1"/>
  <c r="V106" i="2"/>
  <c r="O106" i="2"/>
  <c r="W106" i="2" s="1"/>
  <c r="J106" i="2"/>
  <c r="K106" i="2" s="1"/>
  <c r="V105" i="2"/>
  <c r="O105" i="2"/>
  <c r="W105" i="2" s="1"/>
  <c r="J105" i="2"/>
  <c r="K105" i="2" s="1"/>
  <c r="V104" i="2"/>
  <c r="O104" i="2"/>
  <c r="W104" i="2" s="1"/>
  <c r="J104" i="2"/>
  <c r="K104" i="2" s="1"/>
  <c r="V103" i="2"/>
  <c r="O103" i="2"/>
  <c r="W103" i="2" s="1"/>
  <c r="J103" i="2"/>
  <c r="K103" i="2" s="1"/>
  <c r="U103" i="2" s="1"/>
  <c r="V102" i="2"/>
  <c r="O102" i="2"/>
  <c r="W102" i="2" s="1"/>
  <c r="J102" i="2"/>
  <c r="K102" i="2" s="1"/>
  <c r="V101" i="2"/>
  <c r="O101" i="2"/>
  <c r="W101" i="2" s="1"/>
  <c r="J101" i="2"/>
  <c r="K101" i="2" s="1"/>
  <c r="V100" i="2"/>
  <c r="O100" i="2"/>
  <c r="W100" i="2" s="1"/>
  <c r="J100" i="2"/>
  <c r="K100" i="2" s="1"/>
  <c r="V99" i="2"/>
  <c r="O99" i="2"/>
  <c r="W99" i="2" s="1"/>
  <c r="J99" i="2"/>
  <c r="K99" i="2" s="1"/>
  <c r="U99" i="2" s="1"/>
  <c r="V98" i="2"/>
  <c r="O98" i="2"/>
  <c r="W98" i="2" s="1"/>
  <c r="J98" i="2"/>
  <c r="K98" i="2" s="1"/>
  <c r="R98" i="2" s="1"/>
  <c r="V97" i="2"/>
  <c r="O97" i="2"/>
  <c r="W97" i="2" s="1"/>
  <c r="J97" i="2"/>
  <c r="K97" i="2" s="1"/>
  <c r="W96" i="2"/>
  <c r="V96" i="2"/>
  <c r="O96" i="2"/>
  <c r="J96" i="2"/>
  <c r="K96" i="2" s="1"/>
  <c r="Q96" i="2" s="1"/>
  <c r="V95" i="2"/>
  <c r="O95" i="2"/>
  <c r="W95" i="2" s="1"/>
  <c r="J95" i="2"/>
  <c r="K95" i="2" s="1"/>
  <c r="V94" i="2"/>
  <c r="O94" i="2"/>
  <c r="W94" i="2" s="1"/>
  <c r="J94" i="2"/>
  <c r="K94" i="2" s="1"/>
  <c r="V93" i="2"/>
  <c r="O93" i="2"/>
  <c r="W93" i="2" s="1"/>
  <c r="J93" i="2"/>
  <c r="K93" i="2" s="1"/>
  <c r="U93" i="2" s="1"/>
  <c r="V92" i="2"/>
  <c r="O92" i="2"/>
  <c r="W92" i="2" s="1"/>
  <c r="J92" i="2"/>
  <c r="K92" i="2" s="1"/>
  <c r="V91" i="2"/>
  <c r="O91" i="2"/>
  <c r="W91" i="2" s="1"/>
  <c r="J91" i="2"/>
  <c r="K91" i="2" s="1"/>
  <c r="V90" i="2"/>
  <c r="O90" i="2"/>
  <c r="W90" i="2" s="1"/>
  <c r="J90" i="2"/>
  <c r="K90" i="2" s="1"/>
  <c r="V89" i="2"/>
  <c r="O89" i="2"/>
  <c r="W89" i="2" s="1"/>
  <c r="J89" i="2"/>
  <c r="K89" i="2" s="1"/>
  <c r="V88" i="2"/>
  <c r="O88" i="2"/>
  <c r="W88" i="2" s="1"/>
  <c r="J88" i="2"/>
  <c r="K88" i="2" s="1"/>
  <c r="V87" i="2"/>
  <c r="O87" i="2"/>
  <c r="W87" i="2" s="1"/>
  <c r="J87" i="2"/>
  <c r="K87" i="2" s="1"/>
  <c r="V86" i="2"/>
  <c r="O86" i="2"/>
  <c r="W86" i="2" s="1"/>
  <c r="J86" i="2"/>
  <c r="K86" i="2" s="1"/>
  <c r="V85" i="2"/>
  <c r="O85" i="2"/>
  <c r="W85" i="2" s="1"/>
  <c r="J85" i="2"/>
  <c r="K85" i="2" s="1"/>
  <c r="U85" i="2" s="1"/>
  <c r="X85" i="2" s="1"/>
  <c r="V84" i="2"/>
  <c r="O84" i="2"/>
  <c r="W84" i="2" s="1"/>
  <c r="J84" i="2"/>
  <c r="K84" i="2" s="1"/>
  <c r="V83" i="2"/>
  <c r="O83" i="2"/>
  <c r="W83" i="2" s="1"/>
  <c r="J83" i="2"/>
  <c r="K83" i="2" s="1"/>
  <c r="V82" i="2"/>
  <c r="O82" i="2"/>
  <c r="W82" i="2" s="1"/>
  <c r="J82" i="2"/>
  <c r="K82" i="2" s="1"/>
  <c r="V81" i="2"/>
  <c r="O81" i="2"/>
  <c r="W81" i="2" s="1"/>
  <c r="J81" i="2"/>
  <c r="K81" i="2" s="1"/>
  <c r="U81" i="2" s="1"/>
  <c r="V80" i="2"/>
  <c r="O80" i="2"/>
  <c r="J80" i="2"/>
  <c r="K80" i="2" s="1"/>
  <c r="U80" i="2" s="1"/>
  <c r="V79" i="2"/>
  <c r="O79" i="2"/>
  <c r="W79" i="2" s="1"/>
  <c r="J79" i="2"/>
  <c r="K79" i="2" s="1"/>
  <c r="V78" i="2"/>
  <c r="O78" i="2"/>
  <c r="W78" i="2" s="1"/>
  <c r="J78" i="2"/>
  <c r="K78" i="2" s="1"/>
  <c r="V77" i="2"/>
  <c r="O77" i="2"/>
  <c r="W77" i="2" s="1"/>
  <c r="J77" i="2"/>
  <c r="K77" i="2" s="1"/>
  <c r="V76" i="2"/>
  <c r="O76" i="2"/>
  <c r="W76" i="2" s="1"/>
  <c r="J76" i="2"/>
  <c r="K76" i="2" s="1"/>
  <c r="U76" i="2" s="1"/>
  <c r="V75" i="2"/>
  <c r="O75" i="2"/>
  <c r="W75" i="2" s="1"/>
  <c r="J75" i="2"/>
  <c r="K75" i="2" s="1"/>
  <c r="U75" i="2" s="1"/>
  <c r="V74" i="2"/>
  <c r="O74" i="2"/>
  <c r="W74" i="2" s="1"/>
  <c r="J74" i="2"/>
  <c r="K74" i="2" s="1"/>
  <c r="V73" i="2"/>
  <c r="O73" i="2"/>
  <c r="W73" i="2" s="1"/>
  <c r="J73" i="2"/>
  <c r="K73" i="2" s="1"/>
  <c r="V72" i="2"/>
  <c r="O72" i="2"/>
  <c r="W72" i="2" s="1"/>
  <c r="J72" i="2"/>
  <c r="K72" i="2" s="1"/>
  <c r="R72" i="2" s="1"/>
  <c r="V71" i="2"/>
  <c r="O71" i="2"/>
  <c r="W71" i="2" s="1"/>
  <c r="J71" i="2"/>
  <c r="K71" i="2" s="1"/>
  <c r="U71" i="2" s="1"/>
  <c r="W70" i="2"/>
  <c r="V70" i="2"/>
  <c r="O70" i="2"/>
  <c r="J70" i="2"/>
  <c r="K70" i="2" s="1"/>
  <c r="R70" i="2" s="1"/>
  <c r="V69" i="2"/>
  <c r="O69" i="2"/>
  <c r="W69" i="2" s="1"/>
  <c r="J69" i="2"/>
  <c r="K69" i="2" s="1"/>
  <c r="V68" i="2"/>
  <c r="O68" i="2"/>
  <c r="W68" i="2" s="1"/>
  <c r="J68" i="2"/>
  <c r="K68" i="2" s="1"/>
  <c r="V67" i="2"/>
  <c r="O67" i="2"/>
  <c r="W67" i="2" s="1"/>
  <c r="J67" i="2"/>
  <c r="K67" i="2" s="1"/>
  <c r="U67" i="2" s="1"/>
  <c r="V66" i="2"/>
  <c r="O66" i="2"/>
  <c r="W66" i="2" s="1"/>
  <c r="J66" i="2"/>
  <c r="K66" i="2" s="1"/>
  <c r="V65" i="2"/>
  <c r="O65" i="2"/>
  <c r="W65" i="2" s="1"/>
  <c r="J65" i="2"/>
  <c r="K65" i="2" s="1"/>
  <c r="V64" i="2"/>
  <c r="O64" i="2"/>
  <c r="W64" i="2" s="1"/>
  <c r="J64" i="2"/>
  <c r="K64" i="2" s="1"/>
  <c r="V63" i="2"/>
  <c r="O63" i="2"/>
  <c r="W63" i="2" s="1"/>
  <c r="J63" i="2"/>
  <c r="K63" i="2" s="1"/>
  <c r="V62" i="2"/>
  <c r="O62" i="2"/>
  <c r="W62" i="2" s="1"/>
  <c r="J62" i="2"/>
  <c r="K62" i="2" s="1"/>
  <c r="R62" i="2" s="1"/>
  <c r="V61" i="2"/>
  <c r="O61" i="2"/>
  <c r="W61" i="2" s="1"/>
  <c r="J61" i="2"/>
  <c r="K61" i="2" s="1"/>
  <c r="V60" i="2"/>
  <c r="O60" i="2"/>
  <c r="W60" i="2" s="1"/>
  <c r="J60" i="2"/>
  <c r="K60" i="2" s="1"/>
  <c r="V59" i="2"/>
  <c r="O59" i="2"/>
  <c r="W59" i="2" s="1"/>
  <c r="J59" i="2"/>
  <c r="K59" i="2" s="1"/>
  <c r="R59" i="2" s="1"/>
  <c r="V58" i="2"/>
  <c r="O58" i="2"/>
  <c r="W58" i="2" s="1"/>
  <c r="J58" i="2"/>
  <c r="K58" i="2" s="1"/>
  <c r="V57" i="2"/>
  <c r="O57" i="2"/>
  <c r="W57" i="2" s="1"/>
  <c r="J57" i="2"/>
  <c r="K57" i="2" s="1"/>
  <c r="V56" i="2"/>
  <c r="O56" i="2"/>
  <c r="W56" i="2" s="1"/>
  <c r="J56" i="2"/>
  <c r="K56" i="2" s="1"/>
  <c r="V55" i="2"/>
  <c r="O55" i="2"/>
  <c r="W55" i="2" s="1"/>
  <c r="J55" i="2"/>
  <c r="K55" i="2" s="1"/>
  <c r="R55" i="2" s="1"/>
  <c r="V54" i="2"/>
  <c r="O54" i="2"/>
  <c r="W54" i="2" s="1"/>
  <c r="J54" i="2"/>
  <c r="K54" i="2" s="1"/>
  <c r="V53" i="2"/>
  <c r="O53" i="2"/>
  <c r="W53" i="2" s="1"/>
  <c r="J53" i="2"/>
  <c r="K53" i="2" s="1"/>
  <c r="V52" i="2"/>
  <c r="O52" i="2"/>
  <c r="W52" i="2" s="1"/>
  <c r="J52" i="2"/>
  <c r="K52" i="2" s="1"/>
  <c r="V51" i="2"/>
  <c r="O51" i="2"/>
  <c r="W51" i="2" s="1"/>
  <c r="J51" i="2"/>
  <c r="K51" i="2" s="1"/>
  <c r="R51" i="2" s="1"/>
  <c r="V50" i="2"/>
  <c r="O50" i="2"/>
  <c r="W50" i="2" s="1"/>
  <c r="J50" i="2"/>
  <c r="K50" i="2" s="1"/>
  <c r="R50" i="2" s="1"/>
  <c r="W49" i="2"/>
  <c r="V49" i="2"/>
  <c r="O49" i="2"/>
  <c r="J49" i="2"/>
  <c r="K49" i="2" s="1"/>
  <c r="W48" i="2"/>
  <c r="V48" i="2"/>
  <c r="O48" i="2"/>
  <c r="J48" i="2"/>
  <c r="K48" i="2" s="1"/>
  <c r="V47" i="2"/>
  <c r="O47" i="2"/>
  <c r="W47" i="2" s="1"/>
  <c r="J47" i="2"/>
  <c r="K47" i="2" s="1"/>
  <c r="V46" i="2"/>
  <c r="O46" i="2"/>
  <c r="W46" i="2" s="1"/>
  <c r="J46" i="2"/>
  <c r="K46" i="2" s="1"/>
  <c r="V45" i="2"/>
  <c r="O45" i="2"/>
  <c r="W45" i="2" s="1"/>
  <c r="J45" i="2"/>
  <c r="K45" i="2" s="1"/>
  <c r="V44" i="2"/>
  <c r="O44" i="2"/>
  <c r="W44" i="2" s="1"/>
  <c r="J44" i="2"/>
  <c r="K44" i="2" s="1"/>
  <c r="V43" i="2"/>
  <c r="O43" i="2"/>
  <c r="W43" i="2" s="1"/>
  <c r="J43" i="2"/>
  <c r="K43" i="2" s="1"/>
  <c r="V42" i="2"/>
  <c r="O42" i="2"/>
  <c r="W42" i="2" s="1"/>
  <c r="J42" i="2"/>
  <c r="K42" i="2" s="1"/>
  <c r="V41" i="2"/>
  <c r="O41" i="2"/>
  <c r="W41" i="2" s="1"/>
  <c r="J41" i="2"/>
  <c r="K41" i="2" s="1"/>
  <c r="V40" i="2"/>
  <c r="O40" i="2"/>
  <c r="W40" i="2" s="1"/>
  <c r="J40" i="2"/>
  <c r="K40" i="2" s="1"/>
  <c r="V39" i="2"/>
  <c r="O39" i="2"/>
  <c r="W39" i="2" s="1"/>
  <c r="J39" i="2"/>
  <c r="K39" i="2" s="1"/>
  <c r="V38" i="2"/>
  <c r="O38" i="2"/>
  <c r="W38" i="2" s="1"/>
  <c r="J38" i="2"/>
  <c r="K38" i="2" s="1"/>
  <c r="V37" i="2"/>
  <c r="O37" i="2"/>
  <c r="W37" i="2" s="1"/>
  <c r="J37" i="2"/>
  <c r="K37" i="2" s="1"/>
  <c r="V36" i="2"/>
  <c r="O36" i="2"/>
  <c r="W36" i="2" s="1"/>
  <c r="J36" i="2"/>
  <c r="K36" i="2" s="1"/>
  <c r="V35" i="2"/>
  <c r="O35" i="2"/>
  <c r="W35" i="2" s="1"/>
  <c r="J35" i="2"/>
  <c r="K35" i="2" s="1"/>
  <c r="V34" i="2"/>
  <c r="O34" i="2"/>
  <c r="W34" i="2" s="1"/>
  <c r="J34" i="2"/>
  <c r="K34" i="2" s="1"/>
  <c r="V33" i="2"/>
  <c r="O33" i="2"/>
  <c r="W33" i="2" s="1"/>
  <c r="J33" i="2"/>
  <c r="K33" i="2" s="1"/>
  <c r="V32" i="2"/>
  <c r="O32" i="2"/>
  <c r="W32" i="2" s="1"/>
  <c r="J32" i="2"/>
  <c r="K32" i="2" s="1"/>
  <c r="V31" i="2"/>
  <c r="O31" i="2"/>
  <c r="W31" i="2" s="1"/>
  <c r="J31" i="2"/>
  <c r="K31" i="2" s="1"/>
  <c r="V30" i="2"/>
  <c r="O30" i="2"/>
  <c r="W30" i="2" s="1"/>
  <c r="J30" i="2"/>
  <c r="K30" i="2" s="1"/>
  <c r="V29" i="2"/>
  <c r="O29" i="2"/>
  <c r="W29" i="2" s="1"/>
  <c r="J29" i="2"/>
  <c r="K29" i="2" s="1"/>
  <c r="V28" i="2"/>
  <c r="O28" i="2"/>
  <c r="W28" i="2" s="1"/>
  <c r="J28" i="2"/>
  <c r="K28" i="2" s="1"/>
  <c r="R28" i="2" s="1"/>
  <c r="V27" i="2"/>
  <c r="O27" i="2"/>
  <c r="W27" i="2" s="1"/>
  <c r="J27" i="2"/>
  <c r="K27" i="2" s="1"/>
  <c r="U27" i="2" s="1"/>
  <c r="V26" i="2"/>
  <c r="O26" i="2"/>
  <c r="W26" i="2" s="1"/>
  <c r="J26" i="2"/>
  <c r="K26" i="2" s="1"/>
  <c r="U26" i="2" s="1"/>
  <c r="V25" i="2"/>
  <c r="O25" i="2"/>
  <c r="W25" i="2" s="1"/>
  <c r="J25" i="2"/>
  <c r="K25" i="2" s="1"/>
  <c r="V24" i="2"/>
  <c r="O24" i="2"/>
  <c r="W24" i="2" s="1"/>
  <c r="J24" i="2"/>
  <c r="K24" i="2" s="1"/>
  <c r="V23" i="2"/>
  <c r="O23" i="2"/>
  <c r="W23" i="2" s="1"/>
  <c r="J23" i="2"/>
  <c r="K23" i="2" s="1"/>
  <c r="U23" i="2" s="1"/>
  <c r="V22" i="2"/>
  <c r="O22" i="2"/>
  <c r="W22" i="2" s="1"/>
  <c r="J22" i="2"/>
  <c r="K22" i="2" s="1"/>
  <c r="U22" i="2" s="1"/>
  <c r="V21" i="2"/>
  <c r="O21" i="2"/>
  <c r="W21" i="2" s="1"/>
  <c r="J21" i="2"/>
  <c r="K21" i="2" s="1"/>
  <c r="V20" i="2"/>
  <c r="O20" i="2"/>
  <c r="W20" i="2" s="1"/>
  <c r="J20" i="2"/>
  <c r="K20" i="2" s="1"/>
  <c r="V19" i="2"/>
  <c r="O19" i="2"/>
  <c r="W19" i="2" s="1"/>
  <c r="J19" i="2"/>
  <c r="K19" i="2" s="1"/>
  <c r="U19" i="2" s="1"/>
  <c r="V18" i="2"/>
  <c r="O18" i="2"/>
  <c r="W18" i="2" s="1"/>
  <c r="J18" i="2"/>
  <c r="K18" i="2" s="1"/>
  <c r="U18" i="2" s="1"/>
  <c r="V17" i="2"/>
  <c r="O17" i="2"/>
  <c r="W17" i="2" s="1"/>
  <c r="J17" i="2"/>
  <c r="K17" i="2" s="1"/>
  <c r="V16" i="2"/>
  <c r="O16" i="2"/>
  <c r="W16" i="2" s="1"/>
  <c r="J16" i="2"/>
  <c r="K16" i="2" s="1"/>
  <c r="V15" i="2"/>
  <c r="O15" i="2"/>
  <c r="W15" i="2" s="1"/>
  <c r="J15" i="2"/>
  <c r="K15" i="2" s="1"/>
  <c r="U15" i="2" s="1"/>
  <c r="V14" i="2"/>
  <c r="O14" i="2"/>
  <c r="J14" i="2"/>
  <c r="K14" i="2" s="1"/>
  <c r="U14" i="2" s="1"/>
  <c r="W13" i="2"/>
  <c r="V13" i="2"/>
  <c r="J13" i="2"/>
  <c r="X18" i="2" l="1"/>
  <c r="R34" i="2"/>
  <c r="R38" i="2"/>
  <c r="R42" i="2"/>
  <c r="R90" i="2"/>
  <c r="Q100" i="2"/>
  <c r="X131" i="2"/>
  <c r="X26" i="2"/>
  <c r="Q85" i="2"/>
  <c r="Q73" i="2"/>
  <c r="R85" i="2"/>
  <c r="Q89" i="2"/>
  <c r="X99" i="2"/>
  <c r="X115" i="2"/>
  <c r="R125" i="2"/>
  <c r="X67" i="2"/>
  <c r="Q112" i="2"/>
  <c r="R113" i="2"/>
  <c r="X71" i="2"/>
  <c r="R81" i="2"/>
  <c r="R20" i="2"/>
  <c r="X22" i="2"/>
  <c r="R35" i="2"/>
  <c r="R39" i="2"/>
  <c r="R54" i="2"/>
  <c r="R58" i="2"/>
  <c r="U72" i="2"/>
  <c r="X72" i="2" s="1"/>
  <c r="R78" i="2"/>
  <c r="U89" i="2"/>
  <c r="R109" i="2"/>
  <c r="Q132" i="2"/>
  <c r="R68" i="2"/>
  <c r="U68" i="2"/>
  <c r="Q68" i="2"/>
  <c r="R46" i="2"/>
  <c r="U46" i="2"/>
  <c r="X46" i="2" s="1"/>
  <c r="R16" i="2"/>
  <c r="R24" i="2"/>
  <c r="R74" i="2"/>
  <c r="X81" i="2"/>
  <c r="R86" i="2"/>
  <c r="R129" i="2"/>
  <c r="Q93" i="2"/>
  <c r="Q98" i="2"/>
  <c r="T98" i="2" s="1"/>
  <c r="AB98" i="2" s="1"/>
  <c r="X75" i="2"/>
  <c r="R43" i="2"/>
  <c r="R47" i="2"/>
  <c r="R63" i="2"/>
  <c r="Q81" i="2"/>
  <c r="U36" i="2"/>
  <c r="X36" i="2" s="1"/>
  <c r="Q36" i="2"/>
  <c r="R36" i="2"/>
  <c r="Q57" i="2"/>
  <c r="R57" i="2"/>
  <c r="U57" i="2"/>
  <c r="X57" i="2" s="1"/>
  <c r="Q17" i="2"/>
  <c r="U17" i="2"/>
  <c r="X17" i="2" s="1"/>
  <c r="X19" i="2"/>
  <c r="Q21" i="2"/>
  <c r="U21" i="2"/>
  <c r="X21" i="2" s="1"/>
  <c r="X23" i="2"/>
  <c r="Q25" i="2"/>
  <c r="U25" i="2"/>
  <c r="X25" i="2" s="1"/>
  <c r="X27" i="2"/>
  <c r="Q29" i="2"/>
  <c r="U29" i="2"/>
  <c r="X29" i="2" s="1"/>
  <c r="U32" i="2"/>
  <c r="X32" i="2" s="1"/>
  <c r="Q32" i="2"/>
  <c r="R32" i="2"/>
  <c r="Q33" i="2"/>
  <c r="U33" i="2"/>
  <c r="X33" i="2" s="1"/>
  <c r="R33" i="2"/>
  <c r="U52" i="2"/>
  <c r="X52" i="2" s="1"/>
  <c r="Q52" i="2"/>
  <c r="R52" i="2"/>
  <c r="Q53" i="2"/>
  <c r="U53" i="2"/>
  <c r="X53" i="2" s="1"/>
  <c r="R53" i="2"/>
  <c r="Q66" i="2"/>
  <c r="U66" i="2"/>
  <c r="X66" i="2" s="1"/>
  <c r="R66" i="2"/>
  <c r="R31" i="2"/>
  <c r="Q31" i="2"/>
  <c r="U31" i="2"/>
  <c r="X31" i="2" s="1"/>
  <c r="U44" i="2"/>
  <c r="X44" i="2" s="1"/>
  <c r="Q44" i="2"/>
  <c r="R44" i="2"/>
  <c r="Q45" i="2"/>
  <c r="U45" i="2"/>
  <c r="X45" i="2" s="1"/>
  <c r="R45" i="2"/>
  <c r="U48" i="2"/>
  <c r="X48" i="2" s="1"/>
  <c r="Q48" i="2"/>
  <c r="R48" i="2"/>
  <c r="Q49" i="2"/>
  <c r="R49" i="2"/>
  <c r="U49" i="2"/>
  <c r="X49" i="2" s="1"/>
  <c r="U64" i="2"/>
  <c r="X64" i="2" s="1"/>
  <c r="Q64" i="2"/>
  <c r="R64" i="2"/>
  <c r="Q65" i="2"/>
  <c r="R65" i="2"/>
  <c r="U65" i="2"/>
  <c r="X65" i="2" s="1"/>
  <c r="Q37" i="2"/>
  <c r="R37" i="2"/>
  <c r="U37" i="2"/>
  <c r="X37" i="2" s="1"/>
  <c r="U56" i="2"/>
  <c r="X56" i="2" s="1"/>
  <c r="Q56" i="2"/>
  <c r="R56" i="2"/>
  <c r="X15" i="2"/>
  <c r="R14" i="2"/>
  <c r="Q14" i="2"/>
  <c r="R15" i="2"/>
  <c r="Q15" i="2"/>
  <c r="U16" i="2"/>
  <c r="X16" i="2" s="1"/>
  <c r="Q16" i="2"/>
  <c r="R17" i="2"/>
  <c r="R18" i="2"/>
  <c r="Q18" i="2"/>
  <c r="R19" i="2"/>
  <c r="Q19" i="2"/>
  <c r="U20" i="2"/>
  <c r="X20" i="2" s="1"/>
  <c r="Q20" i="2"/>
  <c r="T20" i="2" s="1"/>
  <c r="AB20" i="2" s="1"/>
  <c r="R21" i="2"/>
  <c r="R22" i="2"/>
  <c r="Q22" i="2"/>
  <c r="R23" i="2"/>
  <c r="Q23" i="2"/>
  <c r="U24" i="2"/>
  <c r="X24" i="2" s="1"/>
  <c r="Q24" i="2"/>
  <c r="R25" i="2"/>
  <c r="R26" i="2"/>
  <c r="Q26" i="2"/>
  <c r="R27" i="2"/>
  <c r="Q27" i="2"/>
  <c r="U28" i="2"/>
  <c r="X28" i="2" s="1"/>
  <c r="Q28" i="2"/>
  <c r="T28" i="2" s="1"/>
  <c r="AB28" i="2" s="1"/>
  <c r="R29" i="2"/>
  <c r="R30" i="2"/>
  <c r="Q30" i="2"/>
  <c r="U30" i="2"/>
  <c r="X30" i="2" s="1"/>
  <c r="U40" i="2"/>
  <c r="X40" i="2" s="1"/>
  <c r="Q40" i="2"/>
  <c r="R40" i="2"/>
  <c r="Q41" i="2"/>
  <c r="R41" i="2"/>
  <c r="U41" i="2"/>
  <c r="X41" i="2" s="1"/>
  <c r="U60" i="2"/>
  <c r="X60" i="2" s="1"/>
  <c r="Q60" i="2"/>
  <c r="R60" i="2"/>
  <c r="Q61" i="2"/>
  <c r="R61" i="2"/>
  <c r="U61" i="2"/>
  <c r="X61" i="2" s="1"/>
  <c r="Q82" i="2"/>
  <c r="U82" i="2"/>
  <c r="X82" i="2" s="1"/>
  <c r="R82" i="2"/>
  <c r="U34" i="2"/>
  <c r="X34" i="2" s="1"/>
  <c r="U35" i="2"/>
  <c r="X35" i="2" s="1"/>
  <c r="U55" i="2"/>
  <c r="X55" i="2" s="1"/>
  <c r="U62" i="2"/>
  <c r="X62" i="2" s="1"/>
  <c r="U63" i="2"/>
  <c r="X63" i="2" s="1"/>
  <c r="R83" i="2"/>
  <c r="Q83" i="2"/>
  <c r="T83" i="2" s="1"/>
  <c r="AB83" i="2" s="1"/>
  <c r="R84" i="2"/>
  <c r="U84" i="2"/>
  <c r="X84" i="2" s="1"/>
  <c r="Q84" i="2"/>
  <c r="U94" i="2"/>
  <c r="X94" i="2" s="1"/>
  <c r="Q94" i="2"/>
  <c r="Q97" i="2"/>
  <c r="R97" i="2"/>
  <c r="U97" i="2"/>
  <c r="X97" i="2" s="1"/>
  <c r="U104" i="2"/>
  <c r="X104" i="2" s="1"/>
  <c r="R104" i="2"/>
  <c r="Q104" i="2"/>
  <c r="R107" i="2"/>
  <c r="Q107" i="2"/>
  <c r="U107" i="2"/>
  <c r="X107" i="2" s="1"/>
  <c r="U120" i="2"/>
  <c r="X120" i="2" s="1"/>
  <c r="R120" i="2"/>
  <c r="Q120" i="2"/>
  <c r="R123" i="2"/>
  <c r="Q123" i="2"/>
  <c r="U123" i="2"/>
  <c r="X123" i="2" s="1"/>
  <c r="O136" i="2"/>
  <c r="W14" i="2"/>
  <c r="X14" i="2" s="1"/>
  <c r="R67" i="2"/>
  <c r="Q67" i="2"/>
  <c r="U69" i="2"/>
  <c r="X69" i="2" s="1"/>
  <c r="R69" i="2"/>
  <c r="Q76" i="2"/>
  <c r="Q91" i="2"/>
  <c r="U91" i="2"/>
  <c r="X91" i="2" s="1"/>
  <c r="R91" i="2"/>
  <c r="Q34" i="2"/>
  <c r="T34" i="2" s="1"/>
  <c r="AB34" i="2" s="1"/>
  <c r="Q35" i="2"/>
  <c r="Q38" i="2"/>
  <c r="T38" i="2" s="1"/>
  <c r="AB38" i="2" s="1"/>
  <c r="Q39" i="2"/>
  <c r="T39" i="2" s="1"/>
  <c r="AB39" i="2" s="1"/>
  <c r="Q42" i="2"/>
  <c r="Q43" i="2"/>
  <c r="Q46" i="2"/>
  <c r="Q47" i="2"/>
  <c r="Q50" i="2"/>
  <c r="T50" i="2" s="1"/>
  <c r="AB50" i="2" s="1"/>
  <c r="Q51" i="2"/>
  <c r="T51" i="2" s="1"/>
  <c r="AB51" i="2" s="1"/>
  <c r="Q54" i="2"/>
  <c r="Q55" i="2"/>
  <c r="T55" i="2" s="1"/>
  <c r="AB55" i="2" s="1"/>
  <c r="Q58" i="2"/>
  <c r="Q59" i="2"/>
  <c r="T59" i="2" s="1"/>
  <c r="AB59" i="2" s="1"/>
  <c r="Q62" i="2"/>
  <c r="T62" i="2" s="1"/>
  <c r="AB62" i="2" s="1"/>
  <c r="Q63" i="2"/>
  <c r="T63" i="2" s="1"/>
  <c r="AB63" i="2" s="1"/>
  <c r="Q70" i="2"/>
  <c r="T70" i="2" s="1"/>
  <c r="AB70" i="2" s="1"/>
  <c r="U70" i="2"/>
  <c r="X70" i="2" s="1"/>
  <c r="U73" i="2"/>
  <c r="X73" i="2" s="1"/>
  <c r="R73" i="2"/>
  <c r="X76" i="2"/>
  <c r="R80" i="2"/>
  <c r="U83" i="2"/>
  <c r="X83" i="2" s="1"/>
  <c r="S85" i="2"/>
  <c r="S136" i="2" s="1"/>
  <c r="U86" i="2"/>
  <c r="X86" i="2" s="1"/>
  <c r="Q86" i="2"/>
  <c r="R92" i="2"/>
  <c r="Q92" i="2"/>
  <c r="T92" i="2" s="1"/>
  <c r="AB92" i="2" s="1"/>
  <c r="U92" i="2"/>
  <c r="X92" i="2" s="1"/>
  <c r="R94" i="2"/>
  <c r="Q95" i="2"/>
  <c r="U95" i="2"/>
  <c r="X95" i="2" s="1"/>
  <c r="R95" i="2"/>
  <c r="U38" i="2"/>
  <c r="X38" i="2" s="1"/>
  <c r="U39" i="2"/>
  <c r="X39" i="2" s="1"/>
  <c r="U42" i="2"/>
  <c r="X42" i="2" s="1"/>
  <c r="U43" i="2"/>
  <c r="X43" i="2" s="1"/>
  <c r="U47" i="2"/>
  <c r="X47" i="2" s="1"/>
  <c r="U50" i="2"/>
  <c r="X50" i="2" s="1"/>
  <c r="U51" i="2"/>
  <c r="X51" i="2" s="1"/>
  <c r="U54" i="2"/>
  <c r="X54" i="2" s="1"/>
  <c r="U58" i="2"/>
  <c r="X58" i="2" s="1"/>
  <c r="U59" i="2"/>
  <c r="X59" i="2" s="1"/>
  <c r="Q87" i="2"/>
  <c r="U87" i="2"/>
  <c r="X87" i="2" s="1"/>
  <c r="R87" i="2"/>
  <c r="Q105" i="2"/>
  <c r="U105" i="2"/>
  <c r="X105" i="2" s="1"/>
  <c r="R105" i="2"/>
  <c r="U108" i="2"/>
  <c r="X108" i="2" s="1"/>
  <c r="R108" i="2"/>
  <c r="Q108" i="2"/>
  <c r="T108" i="2" s="1"/>
  <c r="AB108" i="2" s="1"/>
  <c r="Q121" i="2"/>
  <c r="U121" i="2"/>
  <c r="X121" i="2" s="1"/>
  <c r="R121" i="2"/>
  <c r="U124" i="2"/>
  <c r="X124" i="2" s="1"/>
  <c r="R124" i="2"/>
  <c r="Q124" i="2"/>
  <c r="U77" i="2"/>
  <c r="X77" i="2" s="1"/>
  <c r="Q77" i="2"/>
  <c r="R79" i="2"/>
  <c r="Q79" i="2"/>
  <c r="U79" i="2"/>
  <c r="X79" i="2" s="1"/>
  <c r="R88" i="2"/>
  <c r="Q88" i="2"/>
  <c r="U88" i="2"/>
  <c r="X88" i="2" s="1"/>
  <c r="J136" i="2"/>
  <c r="K13" i="2"/>
  <c r="X68" i="2"/>
  <c r="Q69" i="2"/>
  <c r="Q72" i="2"/>
  <c r="T72" i="2" s="1"/>
  <c r="AB72" i="2" s="1"/>
  <c r="Q74" i="2"/>
  <c r="U74" i="2"/>
  <c r="X74" i="2" s="1"/>
  <c r="R77" i="2"/>
  <c r="Q78" i="2"/>
  <c r="U78" i="2"/>
  <c r="X78" i="2" s="1"/>
  <c r="W80" i="2"/>
  <c r="Q80" i="2"/>
  <c r="T80" i="2" s="1"/>
  <c r="AB80" i="2" s="1"/>
  <c r="U90" i="2"/>
  <c r="X90" i="2" s="1"/>
  <c r="Q90" i="2"/>
  <c r="T90" i="2" s="1"/>
  <c r="AB90" i="2" s="1"/>
  <c r="X89" i="2"/>
  <c r="X93" i="2"/>
  <c r="X103" i="2"/>
  <c r="R114" i="2"/>
  <c r="Q114" i="2"/>
  <c r="U114" i="2"/>
  <c r="X114" i="2" s="1"/>
  <c r="X119" i="2"/>
  <c r="R130" i="2"/>
  <c r="Q130" i="2"/>
  <c r="U130" i="2"/>
  <c r="X130" i="2" s="1"/>
  <c r="X135" i="2"/>
  <c r="R71" i="2"/>
  <c r="Q71" i="2"/>
  <c r="R75" i="2"/>
  <c r="Q75" i="2"/>
  <c r="R76" i="2"/>
  <c r="X80" i="2"/>
  <c r="R89" i="2"/>
  <c r="R93" i="2"/>
  <c r="U96" i="2"/>
  <c r="X96" i="2" s="1"/>
  <c r="R96" i="2"/>
  <c r="T96" i="2" s="1"/>
  <c r="AB96" i="2" s="1"/>
  <c r="Q101" i="2"/>
  <c r="U101" i="2"/>
  <c r="X101" i="2" s="1"/>
  <c r="R101" i="2"/>
  <c r="R110" i="2"/>
  <c r="Q110" i="2"/>
  <c r="U110" i="2"/>
  <c r="X110" i="2" s="1"/>
  <c r="R111" i="2"/>
  <c r="Q111" i="2"/>
  <c r="U111" i="2"/>
  <c r="X111" i="2" s="1"/>
  <c r="Q117" i="2"/>
  <c r="U117" i="2"/>
  <c r="X117" i="2" s="1"/>
  <c r="R117" i="2"/>
  <c r="R126" i="2"/>
  <c r="Q126" i="2"/>
  <c r="U126" i="2"/>
  <c r="X126" i="2" s="1"/>
  <c r="R127" i="2"/>
  <c r="Q127" i="2"/>
  <c r="U127" i="2"/>
  <c r="X127" i="2" s="1"/>
  <c r="Q133" i="2"/>
  <c r="U133" i="2"/>
  <c r="X133" i="2" s="1"/>
  <c r="R133" i="2"/>
  <c r="U98" i="2"/>
  <c r="X98" i="2" s="1"/>
  <c r="R99" i="2"/>
  <c r="Q99" i="2"/>
  <c r="R102" i="2"/>
  <c r="Q102" i="2"/>
  <c r="U102" i="2"/>
  <c r="X102" i="2" s="1"/>
  <c r="Q109" i="2"/>
  <c r="T109" i="2" s="1"/>
  <c r="AB109" i="2" s="1"/>
  <c r="U109" i="2"/>
  <c r="X109" i="2" s="1"/>
  <c r="U112" i="2"/>
  <c r="X112" i="2" s="1"/>
  <c r="R112" i="2"/>
  <c r="T112" i="2" s="1"/>
  <c r="AB112" i="2" s="1"/>
  <c r="R115" i="2"/>
  <c r="Q115" i="2"/>
  <c r="R118" i="2"/>
  <c r="Q118" i="2"/>
  <c r="U118" i="2"/>
  <c r="X118" i="2" s="1"/>
  <c r="Q125" i="2"/>
  <c r="U125" i="2"/>
  <c r="X125" i="2" s="1"/>
  <c r="U128" i="2"/>
  <c r="X128" i="2" s="1"/>
  <c r="R128" i="2"/>
  <c r="T128" i="2" s="1"/>
  <c r="AB128" i="2" s="1"/>
  <c r="R131" i="2"/>
  <c r="Q131" i="2"/>
  <c r="R134" i="2"/>
  <c r="Q134" i="2"/>
  <c r="U134" i="2"/>
  <c r="X134" i="2" s="1"/>
  <c r="U100" i="2"/>
  <c r="X100" i="2" s="1"/>
  <c r="R100" i="2"/>
  <c r="T100" i="2" s="1"/>
  <c r="AB100" i="2" s="1"/>
  <c r="R103" i="2"/>
  <c r="Q103" i="2"/>
  <c r="R106" i="2"/>
  <c r="Q106" i="2"/>
  <c r="U106" i="2"/>
  <c r="X106" i="2" s="1"/>
  <c r="Q113" i="2"/>
  <c r="U113" i="2"/>
  <c r="X113" i="2" s="1"/>
  <c r="U116" i="2"/>
  <c r="X116" i="2" s="1"/>
  <c r="R116" i="2"/>
  <c r="T116" i="2" s="1"/>
  <c r="AB116" i="2" s="1"/>
  <c r="R119" i="2"/>
  <c r="Q119" i="2"/>
  <c r="R122" i="2"/>
  <c r="Q122" i="2"/>
  <c r="U122" i="2"/>
  <c r="X122" i="2" s="1"/>
  <c r="Q129" i="2"/>
  <c r="U129" i="2"/>
  <c r="X129" i="2" s="1"/>
  <c r="U132" i="2"/>
  <c r="X132" i="2" s="1"/>
  <c r="R132" i="2"/>
  <c r="R135" i="2"/>
  <c r="Q135" i="2"/>
  <c r="T78" i="2" l="1"/>
  <c r="AB78" i="2" s="1"/>
  <c r="T132" i="2"/>
  <c r="AB132" i="2" s="1"/>
  <c r="T69" i="2"/>
  <c r="AB69" i="2" s="1"/>
  <c r="T27" i="2"/>
  <c r="AB27" i="2" s="1"/>
  <c r="T18" i="2"/>
  <c r="AB18" i="2" s="1"/>
  <c r="T68" i="2"/>
  <c r="AB68" i="2" s="1"/>
  <c r="T125" i="2"/>
  <c r="AB125" i="2" s="1"/>
  <c r="T89" i="2"/>
  <c r="AB89" i="2" s="1"/>
  <c r="T122" i="2"/>
  <c r="AB122" i="2" s="1"/>
  <c r="T134" i="2"/>
  <c r="AB134" i="2" s="1"/>
  <c r="T99" i="2"/>
  <c r="AB99" i="2" s="1"/>
  <c r="T111" i="2"/>
  <c r="AB111" i="2" s="1"/>
  <c r="T71" i="2"/>
  <c r="AB71" i="2" s="1"/>
  <c r="T130" i="2"/>
  <c r="AB130" i="2" s="1"/>
  <c r="T114" i="2"/>
  <c r="AB114" i="2" s="1"/>
  <c r="T42" i="2"/>
  <c r="AB42" i="2" s="1"/>
  <c r="T123" i="2"/>
  <c r="AB123" i="2" s="1"/>
  <c r="T104" i="2"/>
  <c r="AB104" i="2" s="1"/>
  <c r="T81" i="2"/>
  <c r="AB81" i="2" s="1"/>
  <c r="T73" i="2"/>
  <c r="AB73" i="2" s="1"/>
  <c r="T58" i="2"/>
  <c r="AB58" i="2" s="1"/>
  <c r="T129" i="2"/>
  <c r="AB129" i="2" s="1"/>
  <c r="T113" i="2"/>
  <c r="AB113" i="2" s="1"/>
  <c r="T86" i="2"/>
  <c r="AB86" i="2" s="1"/>
  <c r="T54" i="2"/>
  <c r="AB54" i="2" s="1"/>
  <c r="T16" i="2"/>
  <c r="AB16" i="2" s="1"/>
  <c r="T35" i="2"/>
  <c r="AB35" i="2" s="1"/>
  <c r="T24" i="2"/>
  <c r="AB24" i="2" s="1"/>
  <c r="T119" i="2"/>
  <c r="AB119" i="2" s="1"/>
  <c r="T131" i="2"/>
  <c r="AB131" i="2" s="1"/>
  <c r="T93" i="2"/>
  <c r="AB93" i="2" s="1"/>
  <c r="T95" i="2"/>
  <c r="AB95" i="2" s="1"/>
  <c r="T26" i="2"/>
  <c r="AB26" i="2" s="1"/>
  <c r="T19" i="2"/>
  <c r="AB19" i="2" s="1"/>
  <c r="T47" i="2"/>
  <c r="AB47" i="2" s="1"/>
  <c r="T46" i="2"/>
  <c r="AB46" i="2" s="1"/>
  <c r="T60" i="2"/>
  <c r="AB60" i="2" s="1"/>
  <c r="T41" i="2"/>
  <c r="AB41" i="2" s="1"/>
  <c r="T65" i="2"/>
  <c r="AB65" i="2" s="1"/>
  <c r="T48" i="2"/>
  <c r="AB48" i="2" s="1"/>
  <c r="T45" i="2"/>
  <c r="AB45" i="2" s="1"/>
  <c r="T53" i="2"/>
  <c r="AB53" i="2" s="1"/>
  <c r="T32" i="2"/>
  <c r="AB32" i="2" s="1"/>
  <c r="T57" i="2"/>
  <c r="AB57" i="2" s="1"/>
  <c r="T106" i="2"/>
  <c r="AB106" i="2" s="1"/>
  <c r="T118" i="2"/>
  <c r="AB118" i="2" s="1"/>
  <c r="T133" i="2"/>
  <c r="AB133" i="2" s="1"/>
  <c r="T74" i="2"/>
  <c r="AB74" i="2" s="1"/>
  <c r="T88" i="2"/>
  <c r="AB88" i="2" s="1"/>
  <c r="T121" i="2"/>
  <c r="AB121" i="2" s="1"/>
  <c r="T43" i="2"/>
  <c r="AB43" i="2" s="1"/>
  <c r="T91" i="2"/>
  <c r="AB91" i="2" s="1"/>
  <c r="T67" i="2"/>
  <c r="AB67" i="2" s="1"/>
  <c r="T30" i="2"/>
  <c r="AB30" i="2" s="1"/>
  <c r="T23" i="2"/>
  <c r="AB23" i="2" s="1"/>
  <c r="T14" i="2"/>
  <c r="AB14" i="2" s="1"/>
  <c r="T31" i="2"/>
  <c r="AB31" i="2" s="1"/>
  <c r="T66" i="2"/>
  <c r="AB66" i="2" s="1"/>
  <c r="T135" i="2"/>
  <c r="AB135" i="2" s="1"/>
  <c r="T77" i="2"/>
  <c r="AB77" i="2" s="1"/>
  <c r="T85" i="2"/>
  <c r="AB85" i="2" s="1"/>
  <c r="T76" i="2"/>
  <c r="AB76" i="2" s="1"/>
  <c r="T56" i="2"/>
  <c r="AB56" i="2" s="1"/>
  <c r="T37" i="2"/>
  <c r="AB37" i="2" s="1"/>
  <c r="T21" i="2"/>
  <c r="AB21" i="2" s="1"/>
  <c r="T17" i="2"/>
  <c r="AB17" i="2" s="1"/>
  <c r="T102" i="2"/>
  <c r="AB102" i="2" s="1"/>
  <c r="T126" i="2"/>
  <c r="AB126" i="2" s="1"/>
  <c r="T117" i="2"/>
  <c r="AB117" i="2" s="1"/>
  <c r="T75" i="2"/>
  <c r="AB75" i="2" s="1"/>
  <c r="K136" i="2"/>
  <c r="Q13" i="2"/>
  <c r="U13" i="2"/>
  <c r="X13" i="2" s="1"/>
  <c r="R13" i="2"/>
  <c r="R136" i="2" s="1"/>
  <c r="T105" i="2"/>
  <c r="AB105" i="2" s="1"/>
  <c r="T87" i="2"/>
  <c r="AB87" i="2" s="1"/>
  <c r="T97" i="2"/>
  <c r="AB97" i="2" s="1"/>
  <c r="T84" i="2"/>
  <c r="AB84" i="2" s="1"/>
  <c r="T61" i="2"/>
  <c r="AB61" i="2" s="1"/>
  <c r="T40" i="2"/>
  <c r="AB40" i="2" s="1"/>
  <c r="T64" i="2"/>
  <c r="AB64" i="2" s="1"/>
  <c r="T49" i="2"/>
  <c r="AB49" i="2" s="1"/>
  <c r="T44" i="2"/>
  <c r="AB44" i="2" s="1"/>
  <c r="T52" i="2"/>
  <c r="AB52" i="2" s="1"/>
  <c r="T33" i="2"/>
  <c r="AB33" i="2" s="1"/>
  <c r="T25" i="2"/>
  <c r="AB25" i="2" s="1"/>
  <c r="T36" i="2"/>
  <c r="AB36" i="2" s="1"/>
  <c r="T103" i="2"/>
  <c r="AB103" i="2" s="1"/>
  <c r="T115" i="2"/>
  <c r="AB115" i="2" s="1"/>
  <c r="T127" i="2"/>
  <c r="AB127" i="2" s="1"/>
  <c r="T110" i="2"/>
  <c r="AB110" i="2" s="1"/>
  <c r="T101" i="2"/>
  <c r="AB101" i="2" s="1"/>
  <c r="T79" i="2"/>
  <c r="AB79" i="2" s="1"/>
  <c r="T124" i="2"/>
  <c r="AB124" i="2" s="1"/>
  <c r="T120" i="2"/>
  <c r="AB120" i="2" s="1"/>
  <c r="T107" i="2"/>
  <c r="AB107" i="2" s="1"/>
  <c r="T94" i="2"/>
  <c r="AB94" i="2" s="1"/>
  <c r="T82" i="2"/>
  <c r="AB82" i="2" s="1"/>
  <c r="T22" i="2"/>
  <c r="AB22" i="2" s="1"/>
  <c r="T15" i="2"/>
  <c r="AB15" i="2" s="1"/>
  <c r="T29" i="2"/>
  <c r="AB29" i="2" s="1"/>
  <c r="Q136" i="2" l="1"/>
  <c r="T13" i="2"/>
  <c r="AB13" i="2" l="1"/>
  <c r="AB136" i="2" s="1"/>
  <c r="T136" i="2"/>
</calcChain>
</file>

<file path=xl/sharedStrings.xml><?xml version="1.0" encoding="utf-8"?>
<sst xmlns="http://schemas.openxmlformats.org/spreadsheetml/2006/main" count="1538" uniqueCount="717">
  <si>
    <t>TRƯỜNG ĐẠI HỌC CÔNG NGHỆ THÔNG TIN</t>
  </si>
  <si>
    <t>CỘNG HÒA XÃ HỘI CHỦ NGHĨA VIỆT NAM</t>
  </si>
  <si>
    <t xml:space="preserve"> VÀ TRUYỀN THÔNG VIỆT - HÀN</t>
  </si>
  <si>
    <t>Độc lập - Tự do- Hạnh phúc</t>
  </si>
  <si>
    <t>PHÒNG KẾ HOẠCH - TÀI CHÍNH</t>
  </si>
  <si>
    <t>DANH SÁCH SINH VIÊN NỢ HỌC PHÍ ĐẾN HẾT NGÀY 02/07/2020</t>
  </si>
  <si>
    <t>(Thu học phí theo hình thức Niên chế)</t>
  </si>
  <si>
    <t>HP</t>
  </si>
  <si>
    <t>TT</t>
  </si>
  <si>
    <t>Mã SV</t>
  </si>
  <si>
    <t>Họ lót</t>
  </si>
  <si>
    <t>Tên</t>
  </si>
  <si>
    <t>Họ và Tên</t>
  </si>
  <si>
    <t>Ngày sinh</t>
  </si>
  <si>
    <t>Giới tính</t>
  </si>
  <si>
    <t>Khóa học</t>
  </si>
  <si>
    <t>Mã Ngành</t>
  </si>
  <si>
    <t>Ngành</t>
  </si>
  <si>
    <t>Học kỳ</t>
  </si>
  <si>
    <t>Số TC đăng ký</t>
  </si>
  <si>
    <t>Số tiền</t>
  </si>
  <si>
    <t>Miễn, giảm</t>
  </si>
  <si>
    <t>Đã đóng HP đến 20/04/20</t>
  </si>
  <si>
    <t>Tổng cộng</t>
  </si>
  <si>
    <t>Giảm 5%</t>
  </si>
  <si>
    <t>Nợ học phí HKII/19-20</t>
  </si>
  <si>
    <t>7=4-5-6</t>
  </si>
  <si>
    <t>9=7-8</t>
  </si>
  <si>
    <t>K12C01300</t>
  </si>
  <si>
    <t>Phan Khắc</t>
  </si>
  <si>
    <t>Long</t>
  </si>
  <si>
    <t>Phan Khắc Long</t>
  </si>
  <si>
    <t>01/09/2000</t>
  </si>
  <si>
    <t>Nam</t>
  </si>
  <si>
    <t>K2018</t>
  </si>
  <si>
    <t>6210402</t>
  </si>
  <si>
    <t>Thiết kế đồ họa</t>
  </si>
  <si>
    <t>2019-2020.2</t>
  </si>
  <si>
    <t>K12C02070</t>
  </si>
  <si>
    <t>Nguyễn Thị Thúy</t>
  </si>
  <si>
    <t>Hằng</t>
  </si>
  <si>
    <t>Nguyễn Thị Thúy Hằng</t>
  </si>
  <si>
    <t>18/03/1999</t>
  </si>
  <si>
    <t>Nữ</t>
  </si>
  <si>
    <t>6320106</t>
  </si>
  <si>
    <t>Truyền thông đa phương tiện</t>
  </si>
  <si>
    <t>K12C02078</t>
  </si>
  <si>
    <t>Tạ Thị Bảo</t>
  </si>
  <si>
    <t>Uyên</t>
  </si>
  <si>
    <t>Tạ Thị Bảo Uyên</t>
  </si>
  <si>
    <t>13/03/2000</t>
  </si>
  <si>
    <t>K12C02126</t>
  </si>
  <si>
    <t>Phạm Thị Hoài</t>
  </si>
  <si>
    <t>Thanh</t>
  </si>
  <si>
    <t>Phạm Thị Hoài Thanh</t>
  </si>
  <si>
    <t>16/06/2000</t>
  </si>
  <si>
    <t>K12C02127</t>
  </si>
  <si>
    <t>Trần Thị Thông</t>
  </si>
  <si>
    <t>Diệu</t>
  </si>
  <si>
    <t>Trần Thị Thông Diệu</t>
  </si>
  <si>
    <t>25/01/2000</t>
  </si>
  <si>
    <t>K12C02131</t>
  </si>
  <si>
    <t>Hồ Thị Kim</t>
  </si>
  <si>
    <t>Lệ</t>
  </si>
  <si>
    <t>Hồ Thị Kim Lệ</t>
  </si>
  <si>
    <t>25/04/2000</t>
  </si>
  <si>
    <t>K12C02175</t>
  </si>
  <si>
    <t>Trần Văn</t>
  </si>
  <si>
    <t>Thắng</t>
  </si>
  <si>
    <t>Trần Văn Thắng</t>
  </si>
  <si>
    <t>09/07/2000</t>
  </si>
  <si>
    <t>K12C02313</t>
  </si>
  <si>
    <t>Huỳnh Thanh Minh</t>
  </si>
  <si>
    <t>Đức</t>
  </si>
  <si>
    <t>Huỳnh Thanh Minh Đức</t>
  </si>
  <si>
    <t>22/10/2000</t>
  </si>
  <si>
    <t>K12C02317</t>
  </si>
  <si>
    <t>Nguyễn Văn Tuấn</t>
  </si>
  <si>
    <t>Dũng</t>
  </si>
  <si>
    <t>Nguyễn Văn Tuấn Dũng</t>
  </si>
  <si>
    <t>27/03/2000</t>
  </si>
  <si>
    <t>K12C02385</t>
  </si>
  <si>
    <t>Nguyễn Văn</t>
  </si>
  <si>
    <t>Sơn</t>
  </si>
  <si>
    <t>Nguyễn Văn Sơn</t>
  </si>
  <si>
    <t>27/05/2000</t>
  </si>
  <si>
    <t>K12C03080</t>
  </si>
  <si>
    <t>Nguyễn Thị Thanh</t>
  </si>
  <si>
    <t>Trà</t>
  </si>
  <si>
    <t>Nguyễn Thị Thanh Trà</t>
  </si>
  <si>
    <t>30/05/2000</t>
  </si>
  <si>
    <t>6510101</t>
  </si>
  <si>
    <t>Công nghệ kỹ thuật kiến trúc</t>
  </si>
  <si>
    <t>K12C04089</t>
  </si>
  <si>
    <t>Phan Trọng</t>
  </si>
  <si>
    <t>Tú</t>
  </si>
  <si>
    <t>Phan Trọng Tú</t>
  </si>
  <si>
    <t>27/07/1999</t>
  </si>
  <si>
    <t>6480202</t>
  </si>
  <si>
    <t>Công nghệ thông tin (ứng dụng phần mềm)</t>
  </si>
  <si>
    <t>K12C04233</t>
  </si>
  <si>
    <t>Nguyễn</t>
  </si>
  <si>
    <t>Khoa</t>
  </si>
  <si>
    <t>Nguyễn Khoa</t>
  </si>
  <si>
    <t>07/05/2000</t>
  </si>
  <si>
    <t>K12C04279</t>
  </si>
  <si>
    <t>Cao Thành</t>
  </si>
  <si>
    <t>Đạt</t>
  </si>
  <si>
    <t>Cao Thành Đạt</t>
  </si>
  <si>
    <t>25/08/2000</t>
  </si>
  <si>
    <t>K12C04286</t>
  </si>
  <si>
    <t>Phan Văn</t>
  </si>
  <si>
    <t>Phan Văn Tú</t>
  </si>
  <si>
    <t>19/09/2000</t>
  </si>
  <si>
    <t>K12C04292</t>
  </si>
  <si>
    <t>Lương Phan Gia</t>
  </si>
  <si>
    <t>Huy</t>
  </si>
  <si>
    <t>Lương Phan Gia Huy</t>
  </si>
  <si>
    <t>15/09/1998</t>
  </si>
  <si>
    <t>K12C04420</t>
  </si>
  <si>
    <t>Huỳnh Công</t>
  </si>
  <si>
    <t>Huỳnh Công Thắng</t>
  </si>
  <si>
    <t>K12C04521</t>
  </si>
  <si>
    <t>Huỳnh Ngọc</t>
  </si>
  <si>
    <t>Thi</t>
  </si>
  <si>
    <t>Huỳnh Ngọc Thi</t>
  </si>
  <si>
    <t>04/05/2000</t>
  </si>
  <si>
    <t>K12C05501</t>
  </si>
  <si>
    <t>Trần Đình Duy</t>
  </si>
  <si>
    <t>Niên</t>
  </si>
  <si>
    <t>Trần Đình Duy Niên</t>
  </si>
  <si>
    <t>23/06/2000</t>
  </si>
  <si>
    <t>6480207</t>
  </si>
  <si>
    <t>Lập trình máy tính</t>
  </si>
  <si>
    <t>K12C08179</t>
  </si>
  <si>
    <t>Phạm Tướng</t>
  </si>
  <si>
    <t>Quân</t>
  </si>
  <si>
    <t>Phạm Tướng Quân</t>
  </si>
  <si>
    <t>04/01/2000</t>
  </si>
  <si>
    <t>6510312</t>
  </si>
  <si>
    <t>Công nghệ kỹ thuật điện tử, truyền thông</t>
  </si>
  <si>
    <t>K12C08406</t>
  </si>
  <si>
    <t>Lâm Văn</t>
  </si>
  <si>
    <t>Hạ</t>
  </si>
  <si>
    <t>Lâm Văn Hạ</t>
  </si>
  <si>
    <t>15/08/1997</t>
  </si>
  <si>
    <t>K12C13137</t>
  </si>
  <si>
    <t>Lê Thị Hương</t>
  </si>
  <si>
    <t>Sen</t>
  </si>
  <si>
    <t>Lê Thị Hương Sen</t>
  </si>
  <si>
    <t>10/05/2000</t>
  </si>
  <si>
    <t>6340117</t>
  </si>
  <si>
    <t>Marketing du lịch</t>
  </si>
  <si>
    <t>K12C15454</t>
  </si>
  <si>
    <t>Nguyễn Quý Tân</t>
  </si>
  <si>
    <t>Tân</t>
  </si>
  <si>
    <t>Nguyễn Quý Tân Tân</t>
  </si>
  <si>
    <t>14/01/2000</t>
  </si>
  <si>
    <t>6220203</t>
  </si>
  <si>
    <t>Phiên dịch tiếng Anh du lịch</t>
  </si>
  <si>
    <t>K12C16090</t>
  </si>
  <si>
    <t>Hoàng Thị Thanh</t>
  </si>
  <si>
    <t>Hoàng Thị Thanh Hằng</t>
  </si>
  <si>
    <t>16/05/1999</t>
  </si>
  <si>
    <t>6220211</t>
  </si>
  <si>
    <t>Tiếng Hàn Quốc</t>
  </si>
  <si>
    <t>K12C16151</t>
  </si>
  <si>
    <t>Trương Thị Vân</t>
  </si>
  <si>
    <t>Duyên</t>
  </si>
  <si>
    <t>Trương Thị Vân Duyên</t>
  </si>
  <si>
    <t>30/12/2000</t>
  </si>
  <si>
    <t>K12C16224</t>
  </si>
  <si>
    <t>Tô Thị Phương</t>
  </si>
  <si>
    <t>Loan</t>
  </si>
  <si>
    <t>Tô Thị Phương Loan</t>
  </si>
  <si>
    <t>19/05/2000</t>
  </si>
  <si>
    <t>K12C16272</t>
  </si>
  <si>
    <t>Vi Thị Hồng</t>
  </si>
  <si>
    <t>Nhung</t>
  </si>
  <si>
    <t>Vi Thị Hồng Nhung</t>
  </si>
  <si>
    <t>18/11/2000</t>
  </si>
  <si>
    <t>K12C16280</t>
  </si>
  <si>
    <t>Đặng Như Thị Thảo</t>
  </si>
  <si>
    <t>Quỳnh</t>
  </si>
  <si>
    <t>Đặng Như Thị Thảo Quỳnh</t>
  </si>
  <si>
    <t>01/08/2000</t>
  </si>
  <si>
    <t>K12C16283</t>
  </si>
  <si>
    <t>Lê Thị Phương</t>
  </si>
  <si>
    <t>Anh</t>
  </si>
  <si>
    <t>Lê Thị Phương Anh</t>
  </si>
  <si>
    <t>10/10/2000</t>
  </si>
  <si>
    <t>K12C16343</t>
  </si>
  <si>
    <t>Dương Phú</t>
  </si>
  <si>
    <t>Tuấn</t>
  </si>
  <si>
    <t>Dương Phú Tuấn</t>
  </si>
  <si>
    <t>29/03/2000</t>
  </si>
  <si>
    <t>K12C16417</t>
  </si>
  <si>
    <t>Trần Thị Thanh</t>
  </si>
  <si>
    <t>Trần Thị Thanh Tú</t>
  </si>
  <si>
    <t>20/09/2000</t>
  </si>
  <si>
    <t>K12C16460</t>
  </si>
  <si>
    <t>Nguyễn Thị Vân</t>
  </si>
  <si>
    <t>Nguyễn Thị Vân Anh</t>
  </si>
  <si>
    <t>20/02/2000</t>
  </si>
  <si>
    <t>K12C16542</t>
  </si>
  <si>
    <t xml:space="preserve">Trần Thị Như </t>
  </si>
  <si>
    <t>Ý</t>
  </si>
  <si>
    <t>Trần Thị Như  Ý</t>
  </si>
  <si>
    <t>22/08/2000</t>
  </si>
  <si>
    <t>K13C01A010</t>
  </si>
  <si>
    <t>Nguyễn Thành</t>
  </si>
  <si>
    <t>Dương</t>
  </si>
  <si>
    <t>Nguyễn Thành Dương</t>
  </si>
  <si>
    <t>04/06/2001</t>
  </si>
  <si>
    <t>K2019</t>
  </si>
  <si>
    <t>K13C01A012</t>
  </si>
  <si>
    <t>Trần</t>
  </si>
  <si>
    <t>Tiến</t>
  </si>
  <si>
    <t>Trần Tiến</t>
  </si>
  <si>
    <t>09/11/2000</t>
  </si>
  <si>
    <t>K13C01A027</t>
  </si>
  <si>
    <t>Trần Hoàng</t>
  </si>
  <si>
    <t>Thông</t>
  </si>
  <si>
    <t>Trần Hoàng Thông</t>
  </si>
  <si>
    <t>25/12/1998</t>
  </si>
  <si>
    <t>K13C01A037</t>
  </si>
  <si>
    <t>Nguyễn Thế</t>
  </si>
  <si>
    <t>Lữ</t>
  </si>
  <si>
    <t>Nguyễn Thế Lữ</t>
  </si>
  <si>
    <t>11/03/2001</t>
  </si>
  <si>
    <t>K13C02A009</t>
  </si>
  <si>
    <t>Trịnh Xuân</t>
  </si>
  <si>
    <t>Lộc</t>
  </si>
  <si>
    <t>Trịnh Xuân Lộc</t>
  </si>
  <si>
    <t>05/08/2001</t>
  </si>
  <si>
    <t>K13C02A010</t>
  </si>
  <si>
    <t>Lê Tấn</t>
  </si>
  <si>
    <t>Lê Tấn Nam</t>
  </si>
  <si>
    <t>07/10/1999</t>
  </si>
  <si>
    <t>K13C04A038</t>
  </si>
  <si>
    <t>Nguyễn Hải</t>
  </si>
  <si>
    <t>Nguyễn Hải Nam</t>
  </si>
  <si>
    <t>21/09/2001</t>
  </si>
  <si>
    <t>K13C04B056</t>
  </si>
  <si>
    <t>Ngô Đình</t>
  </si>
  <si>
    <t>Nhân</t>
  </si>
  <si>
    <t>Ngô Đình Nhân</t>
  </si>
  <si>
    <t>25/07/2001</t>
  </si>
  <si>
    <t>K13C04B057</t>
  </si>
  <si>
    <t>Phan Hà</t>
  </si>
  <si>
    <t>Phan Hà Nam</t>
  </si>
  <si>
    <t>01/11/2000</t>
  </si>
  <si>
    <t>K13C04B059</t>
  </si>
  <si>
    <t>Đỗ Phạm Viết</t>
  </si>
  <si>
    <t>Đỗ Phạm Viết Khoa</t>
  </si>
  <si>
    <t>03/11/2001</t>
  </si>
  <si>
    <t>K13C05A003</t>
  </si>
  <si>
    <t>Châu Gia</t>
  </si>
  <si>
    <t>Châu Gia Huy</t>
  </si>
  <si>
    <t>20/05/2001</t>
  </si>
  <si>
    <t>K13C05A007</t>
  </si>
  <si>
    <t>Nguyễn Công</t>
  </si>
  <si>
    <t>Bình</t>
  </si>
  <si>
    <t>Nguyễn Công Bình</t>
  </si>
  <si>
    <t>16/03/2001</t>
  </si>
  <si>
    <t>K13C05A008</t>
  </si>
  <si>
    <t>Hoàng Triệu Trung</t>
  </si>
  <si>
    <t>Quí</t>
  </si>
  <si>
    <t>Hoàng Triệu Trung Quí</t>
  </si>
  <si>
    <t>14/06/2000</t>
  </si>
  <si>
    <t>K13C05A026</t>
  </si>
  <si>
    <t>Trần Thanh</t>
  </si>
  <si>
    <t>Trần Thanh Tân</t>
  </si>
  <si>
    <t>18/04/2001</t>
  </si>
  <si>
    <t>K13C05A035</t>
  </si>
  <si>
    <t>An</t>
  </si>
  <si>
    <t>Huỳnh Ngọc An</t>
  </si>
  <si>
    <t>K13C13A005</t>
  </si>
  <si>
    <t>Phạm</t>
  </si>
  <si>
    <t>Phạm An</t>
  </si>
  <si>
    <t>12/03/2001</t>
  </si>
  <si>
    <t>K13C13A008</t>
  </si>
  <si>
    <t>Trần Thị Ánh</t>
  </si>
  <si>
    <t>Hương</t>
  </si>
  <si>
    <t>Trần Thị Ánh Hương</t>
  </si>
  <si>
    <t>23/02/2000</t>
  </si>
  <si>
    <t>K13C15A005</t>
  </si>
  <si>
    <t>Lê Thị</t>
  </si>
  <si>
    <t>Liên</t>
  </si>
  <si>
    <t>Lê Thị Liên</t>
  </si>
  <si>
    <t>22/12/2000</t>
  </si>
  <si>
    <t>K13C15A006</t>
  </si>
  <si>
    <t>Nguyễn Thị Thu</t>
  </si>
  <si>
    <t>Nguyễn Thị Thu Thanh</t>
  </si>
  <si>
    <t>K13C15A011</t>
  </si>
  <si>
    <t>Hoàng Thị</t>
  </si>
  <si>
    <t>14/01/2001</t>
  </si>
  <si>
    <t>K13C16A039</t>
  </si>
  <si>
    <t>Trần Thị Thu</t>
  </si>
  <si>
    <t>Sang</t>
  </si>
  <si>
    <t>Trần Thị Thu Sang</t>
  </si>
  <si>
    <t>05/02/2000</t>
  </si>
  <si>
    <t>K13C16A063</t>
  </si>
  <si>
    <t>Nguyễn Thị</t>
  </si>
  <si>
    <t>Mẩn</t>
  </si>
  <si>
    <t>Nguyễn Thị Mẩn</t>
  </si>
  <si>
    <t>14/09/2001</t>
  </si>
  <si>
    <t>K13C16B064</t>
  </si>
  <si>
    <t>Hồ Thị Yến</t>
  </si>
  <si>
    <t>Nhi</t>
  </si>
  <si>
    <t>Hồ Thị Yến Nhi</t>
  </si>
  <si>
    <t>06/08/2001</t>
  </si>
  <si>
    <t>K13C16B066</t>
  </si>
  <si>
    <t>24/11/2001</t>
  </si>
  <si>
    <t>K13C16C010</t>
  </si>
  <si>
    <t>Lê Tuấn</t>
  </si>
  <si>
    <t>Dủng</t>
  </si>
  <si>
    <t>Lê Tuấn Dủng</t>
  </si>
  <si>
    <t>22/06/2001</t>
  </si>
  <si>
    <t>K13C16C083</t>
  </si>
  <si>
    <t>Yến</t>
  </si>
  <si>
    <t>Lê Thị Yến</t>
  </si>
  <si>
    <t>15/11/1998</t>
  </si>
  <si>
    <t>K13C16C087</t>
  </si>
  <si>
    <t>Phan Thị Thùy</t>
  </si>
  <si>
    <t>Trang</t>
  </si>
  <si>
    <t>Phan Thị Thùy Trang</t>
  </si>
  <si>
    <t>23/10/2000</t>
  </si>
  <si>
    <t>K13C16C107</t>
  </si>
  <si>
    <t>Nguyễn Thị Thu Nhi</t>
  </si>
  <si>
    <t>15/01/2001</t>
  </si>
  <si>
    <t>VÀ TRUYỀN THÔNG VIỆT - HÀN</t>
  </si>
  <si>
    <t>Độc lập - Tự do - Hạnh phúc</t>
  </si>
  <si>
    <t>(Thu học phí theo hình thức Tín chỉ)</t>
  </si>
  <si>
    <t>GDQP</t>
  </si>
  <si>
    <t>GDTC</t>
  </si>
  <si>
    <t>Họ tên</t>
  </si>
  <si>
    <t>Số tin chỉ</t>
  </si>
  <si>
    <t xml:space="preserve">Số tin chỉ </t>
  </si>
  <si>
    <t xml:space="preserve">Số tiền </t>
  </si>
  <si>
    <t xml:space="preserve">Số tin chỉ  </t>
  </si>
  <si>
    <t>Số tiền2</t>
  </si>
  <si>
    <t>Nợ HP kì cũ</t>
  </si>
  <si>
    <t>Miễn giảm</t>
  </si>
  <si>
    <t>Thực thu</t>
  </si>
  <si>
    <t>Column1</t>
  </si>
  <si>
    <t>Column2</t>
  </si>
  <si>
    <t>Column3</t>
  </si>
  <si>
    <t>Nội dung</t>
  </si>
  <si>
    <t>Số biên lai2</t>
  </si>
  <si>
    <t>Đã nộp2</t>
  </si>
  <si>
    <t>Ngày nộp tiền2</t>
  </si>
  <si>
    <t>Còn nợ HP</t>
  </si>
  <si>
    <t>171C900011</t>
  </si>
  <si>
    <t>Trần Sơn Hải</t>
  </si>
  <si>
    <t>20/07/1999</t>
  </si>
  <si>
    <t>K2017</t>
  </si>
  <si>
    <t>6480201</t>
  </si>
  <si>
    <t>171C900028</t>
  </si>
  <si>
    <t>Thái Bá Sang</t>
  </si>
  <si>
    <t>08/08/1999</t>
  </si>
  <si>
    <t>171C900046</t>
  </si>
  <si>
    <t>Lê Trà Quốc Việt</t>
  </si>
  <si>
    <t>28/09/1998</t>
  </si>
  <si>
    <t>171C900055</t>
  </si>
  <si>
    <t>Lê Nguyễn Tuấn Đạt</t>
  </si>
  <si>
    <t>17/05/1999</t>
  </si>
  <si>
    <t>171C900058</t>
  </si>
  <si>
    <t>Lê Văn Đức</t>
  </si>
  <si>
    <t>01/06/1999</t>
  </si>
  <si>
    <t>171C900060</t>
  </si>
  <si>
    <t>Bùi Văn Hà</t>
  </si>
  <si>
    <t>27/08/1999</t>
  </si>
  <si>
    <t>171C900063</t>
  </si>
  <si>
    <t>Võ Viết Hải</t>
  </si>
  <si>
    <t>10/08/1999</t>
  </si>
  <si>
    <t>171C900073</t>
  </si>
  <si>
    <t>Trương Duy Khương</t>
  </si>
  <si>
    <t>20/10/1999</t>
  </si>
  <si>
    <t>171C900090</t>
  </si>
  <si>
    <t>Nguyễn Hồng Sơn</t>
  </si>
  <si>
    <t>29/12/1999</t>
  </si>
  <si>
    <t>171C900096</t>
  </si>
  <si>
    <t>Nguyễn Văn  Tiến</t>
  </si>
  <si>
    <t>30/12/1997</t>
  </si>
  <si>
    <t>171C900100</t>
  </si>
  <si>
    <t>Lê Quang Toàn</t>
  </si>
  <si>
    <t>09/10/1997</t>
  </si>
  <si>
    <t>171C900103</t>
  </si>
  <si>
    <t>Nguyễn Ngọc Trường Vũ</t>
  </si>
  <si>
    <t>11/08/1999</t>
  </si>
  <si>
    <t>181C900003</t>
  </si>
  <si>
    <t>Nguyễn Văn Chương</t>
  </si>
  <si>
    <t>11/10/2000</t>
  </si>
  <si>
    <t>181C900005</t>
  </si>
  <si>
    <t>Nguyễn Khắc Cường</t>
  </si>
  <si>
    <t>17/11/2000</t>
  </si>
  <si>
    <t>181C900006</t>
  </si>
  <si>
    <t>Nguyễn Bá Thành</t>
  </si>
  <si>
    <t>03/03/1998</t>
  </si>
  <si>
    <t>181C900015</t>
  </si>
  <si>
    <t>Phạm Hoàng Trung Hiếu</t>
  </si>
  <si>
    <t>26/11/1999</t>
  </si>
  <si>
    <t>181C900016</t>
  </si>
  <si>
    <t>Trần Trọng Hiếu</t>
  </si>
  <si>
    <t>17/09/2000</t>
  </si>
  <si>
    <t>181C900017</t>
  </si>
  <si>
    <t>Võ Văn Hiếu</t>
  </si>
  <si>
    <t>05/09/2000</t>
  </si>
  <si>
    <t>181C900029</t>
  </si>
  <si>
    <t>Khổng Hoàng Tuấn Nam</t>
  </si>
  <si>
    <t>02/07/1998</t>
  </si>
  <si>
    <t>181C900043</t>
  </si>
  <si>
    <t>Nguyễn Hữu Thạnh</t>
  </si>
  <si>
    <t>26/07/2000</t>
  </si>
  <si>
    <t>181C900046</t>
  </si>
  <si>
    <t>Nguyễn Trọng Tiếp</t>
  </si>
  <si>
    <t>03/02/2000</t>
  </si>
  <si>
    <t>181C900048</t>
  </si>
  <si>
    <t>Hoàng Tấn Trọng</t>
  </si>
  <si>
    <t>14/07/2000</t>
  </si>
  <si>
    <t>181C900051</t>
  </si>
  <si>
    <t>Nguyễn Tất Việt</t>
  </si>
  <si>
    <t>21/01/2000</t>
  </si>
  <si>
    <t>181C900054</t>
  </si>
  <si>
    <t>Nguyễn Thái Bình</t>
  </si>
  <si>
    <t>24/07/2000</t>
  </si>
  <si>
    <t>181C900059</t>
  </si>
  <si>
    <t>Đặng Tiền Giang</t>
  </si>
  <si>
    <t>10/01/2000</t>
  </si>
  <si>
    <t>181C900063</t>
  </si>
  <si>
    <t>Phạm Tấn Huy</t>
  </si>
  <si>
    <t>29/09/2000</t>
  </si>
  <si>
    <t>181C900065</t>
  </si>
  <si>
    <t>Nguyễn Đức Huỳnh</t>
  </si>
  <si>
    <t>10/09/1999</t>
  </si>
  <si>
    <t>181C900067</t>
  </si>
  <si>
    <t>Lê Phan Anh Kha</t>
  </si>
  <si>
    <t>02/12/1999</t>
  </si>
  <si>
    <t>181C900070</t>
  </si>
  <si>
    <t>MA DUANGKANYA</t>
  </si>
  <si>
    <t>06/05/2000</t>
  </si>
  <si>
    <t>181C900071</t>
  </si>
  <si>
    <t>SOMXAY THEPKHAMPHONG</t>
  </si>
  <si>
    <t>06/08/1998</t>
  </si>
  <si>
    <t>181C900072</t>
  </si>
  <si>
    <t>Lê Hoàng Long</t>
  </si>
  <si>
    <t>01/03/2000</t>
  </si>
  <si>
    <t>181C900073</t>
  </si>
  <si>
    <t>Nguyễn Thế Long</t>
  </si>
  <si>
    <t>13/10/2000</t>
  </si>
  <si>
    <t>181C900075</t>
  </si>
  <si>
    <t>Nguyễn Thành Luân</t>
  </si>
  <si>
    <t>25/05/2000</t>
  </si>
  <si>
    <t>181C900077</t>
  </si>
  <si>
    <t>Trần Văn Phúc</t>
  </si>
  <si>
    <t>03/09/2000</t>
  </si>
  <si>
    <t>181C900078</t>
  </si>
  <si>
    <t>Hồ Thiên Phước</t>
  </si>
  <si>
    <t>10/02/2000</t>
  </si>
  <si>
    <t>181C900082</t>
  </si>
  <si>
    <t>Lâm Văn Tân</t>
  </si>
  <si>
    <t>29/01/2000</t>
  </si>
  <si>
    <t>181C900085</t>
  </si>
  <si>
    <t>Nguyễn Văn Thiệu</t>
  </si>
  <si>
    <t>16/01/2000</t>
  </si>
  <si>
    <t>181C900086</t>
  </si>
  <si>
    <t>Kiều Văn Thịnh</t>
  </si>
  <si>
    <t>181C900088</t>
  </si>
  <si>
    <t>Huỳnh Bá Thọ</t>
  </si>
  <si>
    <t>10/02/1999</t>
  </si>
  <si>
    <t>181C900091</t>
  </si>
  <si>
    <t>Lê Thanh Tiến</t>
  </si>
  <si>
    <t>01/07/2000</t>
  </si>
  <si>
    <t>181C900092</t>
  </si>
  <si>
    <t>Lưu Thành Trung</t>
  </si>
  <si>
    <t>09/06/2000</t>
  </si>
  <si>
    <t>181C900093</t>
  </si>
  <si>
    <t>Lê Minh Tuấn</t>
  </si>
  <si>
    <t>13/07/2000</t>
  </si>
  <si>
    <t>181C900094</t>
  </si>
  <si>
    <t>Phan Anh Tuấn</t>
  </si>
  <si>
    <t>15/08/2000</t>
  </si>
  <si>
    <t>181C900096</t>
  </si>
  <si>
    <t>Bùi Đoàn Xuân Vỹ</t>
  </si>
  <si>
    <t>26/06/2000</t>
  </si>
  <si>
    <t>181C900097</t>
  </si>
  <si>
    <t>Nguyễn Đức An</t>
  </si>
  <si>
    <t>181C900102</t>
  </si>
  <si>
    <t>Hoàng Phan Kim Đức</t>
  </si>
  <si>
    <t>24/03/2000</t>
  </si>
  <si>
    <t>181C900104</t>
  </si>
  <si>
    <t>Nguyễn Hoàng Hiệp</t>
  </si>
  <si>
    <t>14/03/2000</t>
  </si>
  <si>
    <t>181C900108</t>
  </si>
  <si>
    <t>Nguyễn Phước Lâm</t>
  </si>
  <si>
    <t>21/04/2000</t>
  </si>
  <si>
    <t>181C900111</t>
  </si>
  <si>
    <t>Đỗ Phú Nghĩa</t>
  </si>
  <si>
    <t>24/04/2000</t>
  </si>
  <si>
    <t>181C900112</t>
  </si>
  <si>
    <t>Nguyễn Văn Phương</t>
  </si>
  <si>
    <t>02/10/1998</t>
  </si>
  <si>
    <t>181C900122</t>
  </si>
  <si>
    <t>Nguyễn Văn Tuyển</t>
  </si>
  <si>
    <t>22/05/2000</t>
  </si>
  <si>
    <t>181C900135</t>
  </si>
  <si>
    <t>Đặng Minh Quân</t>
  </si>
  <si>
    <t>6480105</t>
  </si>
  <si>
    <t>181C900139</t>
  </si>
  <si>
    <t>Nguyễn Phạm Thanh Diệu</t>
  </si>
  <si>
    <t>14/10/2000</t>
  </si>
  <si>
    <t>181C900144</t>
  </si>
  <si>
    <t>Nguyễn Hải Dương</t>
  </si>
  <si>
    <t>25/11/2000</t>
  </si>
  <si>
    <t>181C900145</t>
  </si>
  <si>
    <t>Nguyễn Văn Phúc</t>
  </si>
  <si>
    <t>13/11/2000</t>
  </si>
  <si>
    <t>181C900147</t>
  </si>
  <si>
    <t>Đỗ Phú Quốc</t>
  </si>
  <si>
    <t>28/02/2000</t>
  </si>
  <si>
    <t>181C900153</t>
  </si>
  <si>
    <t>Đỗ Thanh Chung</t>
  </si>
  <si>
    <t>01/05/2000</t>
  </si>
  <si>
    <t>181C900165</t>
  </si>
  <si>
    <t>Lê Công Minh</t>
  </si>
  <si>
    <t>10/12/1999</t>
  </si>
  <si>
    <t>181C900166</t>
  </si>
  <si>
    <t>PHETVILAI DUANGCHAMPHONE</t>
  </si>
  <si>
    <t>05/04/1996</t>
  </si>
  <si>
    <t>181C900167</t>
  </si>
  <si>
    <t>TAIPHACHANH PHILAVONG</t>
  </si>
  <si>
    <t>22/11/1999</t>
  </si>
  <si>
    <t>181C900168</t>
  </si>
  <si>
    <t>BOUNTHE PHOMMACHAK</t>
  </si>
  <si>
    <t>01/10/2000</t>
  </si>
  <si>
    <t>181C900169</t>
  </si>
  <si>
    <t>PHOUTTHASONE THONSITHAVONG</t>
  </si>
  <si>
    <t>12/10/1999</t>
  </si>
  <si>
    <t>181C900170</t>
  </si>
  <si>
    <t>PHITANGKHAN SITTHIYAKONE</t>
  </si>
  <si>
    <t>05/11/1996</t>
  </si>
  <si>
    <t>181C900171</t>
  </si>
  <si>
    <t>Nguyễn Duy Tuấn Anh</t>
  </si>
  <si>
    <t>31/10/2000</t>
  </si>
  <si>
    <t>181C900172</t>
  </si>
  <si>
    <t>Trần Lê Thái Bình</t>
  </si>
  <si>
    <t>08/02/2000</t>
  </si>
  <si>
    <t>181C900174</t>
  </si>
  <si>
    <t>Trần Văn Hoàng Hải</t>
  </si>
  <si>
    <t>25/10/2000</t>
  </si>
  <si>
    <t>181C900176</t>
  </si>
  <si>
    <t>Đặng Nguyễn Đức Hiếu</t>
  </si>
  <si>
    <t>05/05/2000</t>
  </si>
  <si>
    <t>181C900183</t>
  </si>
  <si>
    <t>Trần Văn Phú</t>
  </si>
  <si>
    <t>181C900184</t>
  </si>
  <si>
    <t>Bùi Xuân Phúc</t>
  </si>
  <si>
    <t>19/07/2000</t>
  </si>
  <si>
    <t>181C900185</t>
  </si>
  <si>
    <t>Đoàn Huỳnh Ngọc Tài</t>
  </si>
  <si>
    <t>10/09/2000</t>
  </si>
  <si>
    <t>181C900186</t>
  </si>
  <si>
    <t>Trương Đình Tài</t>
  </si>
  <si>
    <t>23/09/2000</t>
  </si>
  <si>
    <t>181C900189</t>
  </si>
  <si>
    <t>Trần Văn Trung</t>
  </si>
  <si>
    <t>27/01/2000</t>
  </si>
  <si>
    <t>181C900191</t>
  </si>
  <si>
    <t>Hồ Thị Thiếu Vi</t>
  </si>
  <si>
    <t>01/06/2000</t>
  </si>
  <si>
    <t>181C900192</t>
  </si>
  <si>
    <t>Trần Hữu Viên</t>
  </si>
  <si>
    <t>181C900194</t>
  </si>
  <si>
    <t>Hà Phước Yên</t>
  </si>
  <si>
    <t>04/11/2000</t>
  </si>
  <si>
    <t>181C900196</t>
  </si>
  <si>
    <t>Bùi Xuân Hạnh</t>
  </si>
  <si>
    <t>191C900016</t>
  </si>
  <si>
    <t>Trần Văn Hiếu</t>
  </si>
  <si>
    <t>21/02/2001</t>
  </si>
  <si>
    <t>191C900019</t>
  </si>
  <si>
    <t>Đặng Hữu Hưng</t>
  </si>
  <si>
    <t>16/10/2001</t>
  </si>
  <si>
    <t>191C900023</t>
  </si>
  <si>
    <t>Trần Văn Khang</t>
  </si>
  <si>
    <t>07/09/2000</t>
  </si>
  <si>
    <t>191C900026</t>
  </si>
  <si>
    <t>10/10/2001</t>
  </si>
  <si>
    <t>191C900036</t>
  </si>
  <si>
    <t>Bùi Tấn Tài</t>
  </si>
  <si>
    <t>24/06/2000</t>
  </si>
  <si>
    <t>191C900037</t>
  </si>
  <si>
    <t>Nguyễn Trọng Tài</t>
  </si>
  <si>
    <t>13/10/2001</t>
  </si>
  <si>
    <t>191C900040</t>
  </si>
  <si>
    <t>Nguyễn Ngọc Tân</t>
  </si>
  <si>
    <t>29/10/2001</t>
  </si>
  <si>
    <t>191C900041</t>
  </si>
  <si>
    <t>Mai Văn Thắng</t>
  </si>
  <si>
    <t>28/12/2001</t>
  </si>
  <si>
    <t>191C900047</t>
  </si>
  <si>
    <t>Nguyễn Văn Vương</t>
  </si>
  <si>
    <t>10/09/2001</t>
  </si>
  <si>
    <t>191C900048</t>
  </si>
  <si>
    <t>Nguyễn Văn Vỹ</t>
  </si>
  <si>
    <t>16/09/2001</t>
  </si>
  <si>
    <t>191C900050</t>
  </si>
  <si>
    <t>KONVILAY PHENGSOUVANNAVONG</t>
  </si>
  <si>
    <t>29/06/1999</t>
  </si>
  <si>
    <t>191C900051</t>
  </si>
  <si>
    <t>PALA CHANTHAMIXAY</t>
  </si>
  <si>
    <t>08/04/1996</t>
  </si>
  <si>
    <t>191C900052</t>
  </si>
  <si>
    <t>THONGSAVATH CHANTHAVONG</t>
  </si>
  <si>
    <t>21/05/2001</t>
  </si>
  <si>
    <t>191C900053</t>
  </si>
  <si>
    <t>PHONEVILAY PHOMMATHEP</t>
  </si>
  <si>
    <t>191C900054</t>
  </si>
  <si>
    <t>THAVONE XAIYASENG</t>
  </si>
  <si>
    <t>04/02/2000</t>
  </si>
  <si>
    <t>191C900055</t>
  </si>
  <si>
    <t>PHOUSAVANH SISOUVONG</t>
  </si>
  <si>
    <t>03/03/2001</t>
  </si>
  <si>
    <t>191C900056</t>
  </si>
  <si>
    <t>KHAMSAMAI SYSOUTTA</t>
  </si>
  <si>
    <t>30/01/2001</t>
  </si>
  <si>
    <t>191C900057</t>
  </si>
  <si>
    <t>PINDALA KEOPANYA</t>
  </si>
  <si>
    <t>22/09/2000</t>
  </si>
  <si>
    <t>191C900058</t>
  </si>
  <si>
    <t>PHIMPHA KHAMPHAHEUANG</t>
  </si>
  <si>
    <t>25/09/1999</t>
  </si>
  <si>
    <t>191C900059</t>
  </si>
  <si>
    <t>SOUPHAKONE KEONETH</t>
  </si>
  <si>
    <t>08/07/1998</t>
  </si>
  <si>
    <t>191C900060</t>
  </si>
  <si>
    <t>Bùi Phước Trung</t>
  </si>
  <si>
    <t>18/01/2000</t>
  </si>
  <si>
    <t>191C900061</t>
  </si>
  <si>
    <t>Dương Sơn Bá</t>
  </si>
  <si>
    <t>191C900069</t>
  </si>
  <si>
    <t>Huỳnh Quốc Dũng</t>
  </si>
  <si>
    <t>18/01/2001</t>
  </si>
  <si>
    <t>191C900070</t>
  </si>
  <si>
    <t>Nguyễn Duy</t>
  </si>
  <si>
    <t>12/10/2001</t>
  </si>
  <si>
    <t>191C900074</t>
  </si>
  <si>
    <t>Giáp Hoàng Trung Hiếu</t>
  </si>
  <si>
    <t>07/02/2001</t>
  </si>
  <si>
    <t>191C900079</t>
  </si>
  <si>
    <t>Nguyễn Minh Hưng</t>
  </si>
  <si>
    <t>24/04/2001</t>
  </si>
  <si>
    <t>191C900084</t>
  </si>
  <si>
    <t>Nguyễn Văn Linh</t>
  </si>
  <si>
    <t>13/07/2001</t>
  </si>
  <si>
    <t>191C900086</t>
  </si>
  <si>
    <t>14/04/2001</t>
  </si>
  <si>
    <t>191C900088</t>
  </si>
  <si>
    <t>Nguyễn Đại Nguyên</t>
  </si>
  <si>
    <t>09/03/2001</t>
  </si>
  <si>
    <t>191C900089</t>
  </si>
  <si>
    <t>Trương Công Nguyên</t>
  </si>
  <si>
    <t>13/03/2001</t>
  </si>
  <si>
    <t>191C900100</t>
  </si>
  <si>
    <t>Phạm Hoàng Thiện</t>
  </si>
  <si>
    <t>02/04/2000</t>
  </si>
  <si>
    <t>191C900102</t>
  </si>
  <si>
    <t>Đinh Hoàng Triều</t>
  </si>
  <si>
    <t>20/10/2001</t>
  </si>
  <si>
    <t>191C900108</t>
  </si>
  <si>
    <t>Đào Duy Việt</t>
  </si>
  <si>
    <t>10/03/2001</t>
  </si>
  <si>
    <t>191C900112</t>
  </si>
  <si>
    <t>Nguyễn Việt Tiệp</t>
  </si>
  <si>
    <t>03/06/2000</t>
  </si>
  <si>
    <t>191C900114</t>
  </si>
  <si>
    <t>Nguyễn Hồ Tuấn Tỉnh</t>
  </si>
  <si>
    <t>28/03/2000</t>
  </si>
  <si>
    <t>191C900115</t>
  </si>
  <si>
    <t>Trần Hùng Cường</t>
  </si>
  <si>
    <t>191C900118</t>
  </si>
  <si>
    <t>Nguyễn Quang Huy</t>
  </si>
  <si>
    <t>26/08/2001</t>
  </si>
  <si>
    <t>191C900125</t>
  </si>
  <si>
    <t>PHOUVANH KINGSAKOUN</t>
  </si>
  <si>
    <t>15/08/1998</t>
  </si>
  <si>
    <t>191C900127</t>
  </si>
  <si>
    <t>Nguyễn Đức Minh Toàn</t>
  </si>
  <si>
    <t>26/05/1998</t>
  </si>
  <si>
    <t>CCAD17A005</t>
  </si>
  <si>
    <t>Nguyễn Thị Nhân</t>
  </si>
  <si>
    <t>20/09/1999</t>
  </si>
  <si>
    <t>CCCT16A005</t>
  </si>
  <si>
    <t>Nguyễn Ngọc Hà</t>
  </si>
  <si>
    <t>K2016</t>
  </si>
  <si>
    <t>C480201</t>
  </si>
  <si>
    <t>CCCT16A028</t>
  </si>
  <si>
    <t>Nguyễn Huy Việt</t>
  </si>
  <si>
    <t>29/01/1995</t>
  </si>
  <si>
    <t>CCCT17A019</t>
  </si>
  <si>
    <t>Võ Tiến Thành</t>
  </si>
  <si>
    <t>11/01/1996</t>
  </si>
  <si>
    <t>CCCT17A022</t>
  </si>
  <si>
    <t>Nguyễn Khắc Trọng</t>
  </si>
  <si>
    <t>30/07/1999</t>
  </si>
  <si>
    <t>CCDH17A015</t>
  </si>
  <si>
    <t>Võ Hồng Sinh</t>
  </si>
  <si>
    <t>10/05/1997</t>
  </si>
  <si>
    <t>CCLT17A005</t>
  </si>
  <si>
    <t>Trần Ngọc Phú</t>
  </si>
  <si>
    <t>01/02/1999</t>
  </si>
  <si>
    <t>CCTD17A005</t>
  </si>
  <si>
    <t>Ngô Đức Sỹ</t>
  </si>
  <si>
    <t>08/05/1998</t>
  </si>
  <si>
    <r>
      <t xml:space="preserve">DANH SÁCH SINH VIÊN NỢ HỌC PHÍ , GDQP, GDTC (HK 2 2019-2020)
</t>
    </r>
    <r>
      <rPr>
        <b/>
        <sz val="12"/>
        <color rgb="FF000000"/>
        <rFont val="Times New Roman"/>
        <family val="1"/>
      </rPr>
      <t>TẠI HỌC KỲ 2 NĂM HỌC 2019-2020</t>
    </r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</si>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</sst>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3"/>
      <color theme="1"/>
      <name val="Times New Roman"/>
      <family val="2"/>
    </font>
    <font>
      <sz val="13"/>
      <color theme="1"/>
      <name val="Times New Roman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i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5" fillId="0" borderId="0" xfId="0" applyFont="1"/>
    <xf numFmtId="165" fontId="5" fillId="0" borderId="0" xfId="1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5" fillId="0" borderId="1" xfId="1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1" applyNumberFormat="1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1" xfId="0" applyFont="1" applyFill="1" applyBorder="1"/>
    <xf numFmtId="165" fontId="6" fillId="0" borderId="1" xfId="1" applyNumberFormat="1" applyFont="1" applyFill="1" applyBorder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165" fontId="2" fillId="0" borderId="0" xfId="1" applyNumberFormat="1" applyFont="1" applyFill="1" applyAlignment="1" applyProtection="1">
      <alignment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165" fontId="2" fillId="0" borderId="0" xfId="1" applyNumberFormat="1" applyFont="1" applyFill="1" applyAlignment="1" applyProtection="1">
      <alignment horizontal="center" vertical="center"/>
    </xf>
    <xf numFmtId="165" fontId="2" fillId="0" borderId="0" xfId="1" applyNumberFormat="1" applyFont="1" applyFill="1" applyAlignment="1" applyProtection="1">
      <alignment horizont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horizontal="center" vertical="center"/>
    </xf>
    <xf numFmtId="165" fontId="13" fillId="0" borderId="0" xfId="1" applyNumberFormat="1" applyFont="1" applyFill="1" applyAlignment="1" applyProtection="1">
      <alignment horizontal="center" vertical="center"/>
    </xf>
    <xf numFmtId="165" fontId="13" fillId="0" borderId="0" xfId="1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horizontal="right" vertical="center"/>
    </xf>
    <xf numFmtId="165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>
      <alignment horizontal="right"/>
    </xf>
    <xf numFmtId="0" fontId="14" fillId="0" borderId="0" xfId="0" applyNumberFormat="1" applyFont="1" applyFill="1" applyAlignment="1" applyProtection="1">
      <alignment horizontal="center" vertical="center"/>
    </xf>
    <xf numFmtId="165" fontId="15" fillId="0" borderId="0" xfId="1" applyNumberFormat="1" applyFont="1" applyFill="1" applyAlignment="1" applyProtection="1">
      <alignment vertical="center"/>
    </xf>
    <xf numFmtId="165" fontId="15" fillId="0" borderId="0" xfId="1" applyNumberFormat="1" applyFont="1" applyFill="1" applyAlignment="1" applyProtection="1">
      <alignment horizontal="center" vertical="center" wrapText="1"/>
    </xf>
    <xf numFmtId="165" fontId="16" fillId="0" borderId="0" xfId="0" applyNumberFormat="1" applyFont="1" applyFill="1"/>
    <xf numFmtId="165" fontId="17" fillId="0" borderId="0" xfId="1" applyNumberFormat="1" applyFont="1"/>
    <xf numFmtId="165" fontId="15" fillId="0" borderId="1" xfId="1" applyNumberFormat="1" applyFont="1" applyBorder="1"/>
    <xf numFmtId="0" fontId="15" fillId="0" borderId="1" xfId="0" applyFont="1" applyBorder="1" applyAlignment="1">
      <alignment horizontal="center" vertical="center" wrapText="1"/>
    </xf>
    <xf numFmtId="165" fontId="15" fillId="0" borderId="1" xfId="1" applyNumberFormat="1" applyFont="1" applyFill="1" applyBorder="1"/>
    <xf numFmtId="165" fontId="17" fillId="0" borderId="1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1"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1"/>
        <color rgb="FFFF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solid">
          <fgColor indexed="64"/>
          <bgColor theme="6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34558" displayName="Table134558" ref="A12:AC136" totalsRowCount="1" headerRowDxfId="7" dataDxfId="5" totalsRowDxfId="6">
  <autoFilter ref="A12:AC135"/>
  <sortState ref="A13:AD252">
    <sortCondition ref="Y10:Y249"/>
  </sortState>
  <tableColumns count="29">
    <tableColumn id="40" name="TT" dataDxfId="60" totalsRowDxfId="59"/>
    <tableColumn id="1" name="Mã SV" dataDxfId="58" totalsRowDxfId="57"/>
    <tableColumn id="21" name="Họ tên" dataDxfId="56" totalsRowDxfId="55"/>
    <tableColumn id="4" name="Ngày sinh" dataDxfId="54" totalsRowDxfId="53"/>
    <tableColumn id="5" name="Giới tính" dataDxfId="52" totalsRowDxfId="51"/>
    <tableColumn id="7" name="Khóa học" dataDxfId="50" totalsRowDxfId="49"/>
    <tableColumn id="8" name="Mã Ngành" dataDxfId="48" totalsRowDxfId="47"/>
    <tableColumn id="12" name="Học kỳ" dataDxfId="46" totalsRowDxfId="45"/>
    <tableColumn id="14" name="Số TC đăng ký" totalsRowFunction="custom" dataDxfId="44" totalsRowDxfId="43">
      <totalsRowFormula>SUM(Table134558[Số TC đăng ký])</totalsRowFormula>
    </tableColumn>
    <tableColumn id="6" name="Số tin chỉ" totalsRowFunction="custom" dataDxfId="42" totalsRowDxfId="41">
      <calculatedColumnFormula>Table134558[[#This Row],[Số TC đăng ký]]-Table134558[[#This Row],[Số tin chỉ ]]-Table134558[[#This Row],[Số tin chỉ  ]]</calculatedColumnFormula>
      <totalsRowFormula>SUM(Table134558[Số tin chỉ])</totalsRowFormula>
    </tableColumn>
    <tableColumn id="16" name="Số tiền" totalsRowFunction="custom" dataDxfId="40" totalsRowDxfId="39" dataCellStyle="Comma">
      <calculatedColumnFormula>+Table134558[[#This Row],[Số tin chỉ]]*234000</calculatedColumnFormula>
      <totalsRowFormula>SUM(Table134558[Số tiền])</totalsRowFormula>
    </tableColumn>
    <tableColumn id="9" name="Số tin chỉ " totalsRowFunction="custom" dataDxfId="38" totalsRowDxfId="37">
      <totalsRowFormula>SUM(Table134558[[Số tin chỉ ]])</totalsRowFormula>
    </tableColumn>
    <tableColumn id="17" name="Số tiền " totalsRowFunction="custom" dataDxfId="36" totalsRowDxfId="35" dataCellStyle="Comma">
      <totalsRowFormula>SUM(Table134558[[Số tiền ]])</totalsRowFormula>
    </tableColumn>
    <tableColumn id="10" name="Số tin chỉ  " totalsRowFunction="custom" dataDxfId="34" totalsRowDxfId="33">
      <totalsRowFormula>SUM(Table134558[[Số tin chỉ  ]])</totalsRowFormula>
    </tableColumn>
    <tableColumn id="18" name="Số tiền2" totalsRowFunction="custom" dataDxfId="32" totalsRowDxfId="31" dataCellStyle="Comma">
      <calculatedColumnFormula>+Table134558[[#This Row],[Số tin chỉ  ]]*312000</calculatedColumnFormula>
      <totalsRowFormula>SUM(Table134558[Số tiền2])</totalsRowFormula>
    </tableColumn>
    <tableColumn id="2" name="Nợ HP kì cũ" totalsRowFunction="custom" dataDxfId="30" totalsRowDxfId="29" dataCellStyle="Comma">
      <totalsRowFormula>SUM(Table134558[Nợ HP kì cũ])</totalsRowFormula>
    </tableColumn>
    <tableColumn id="11" name="Tổng cộng" totalsRowFunction="custom" dataDxfId="28" totalsRowDxfId="27" dataCellStyle="Comma">
      <calculatedColumnFormula>+Table134558[[#This Row],[Số tiền]]+Table134558[[#This Row],[Số tiền ]]+Table134558[[#This Row],[Số tiền2]]</calculatedColumnFormula>
      <totalsRowFormula>SUM(Table134558[Tổng cộng])</totalsRowFormula>
    </tableColumn>
    <tableColumn id="22" name="Giảm 5%" totalsRowFunction="custom" dataDxfId="26" totalsRowDxfId="25" dataCellStyle="Comma">
      <calculatedColumnFormula>+(Table134558[[#This Row],[Số tiền]]+Table134558[[#This Row],[Số tiền2]])*5%</calculatedColumnFormula>
      <totalsRowFormula>SUM(Table134558[Giảm 5%])</totalsRowFormula>
    </tableColumn>
    <tableColumn id="3" name="Miễn giảm" totalsRowFunction="custom" dataDxfId="24" totalsRowDxfId="23" dataCellStyle="Comma">
      <calculatedColumnFormula>+VLOOKUP(Table134558[[#This Row],[Mã SV]],'NOHP(NIENCHE)'!$B$2:$B$12,1,0)</calculatedColumnFormula>
      <totalsRowFormula>SUM(Table134558[Miễn giảm])</totalsRowFormula>
    </tableColumn>
    <tableColumn id="23" name="Thực thu" totalsRowFunction="custom" dataDxfId="22" totalsRowDxfId="21" dataCellStyle="Comma">
      <calculatedColumnFormula>+Table134558[[#This Row],[Tổng cộng]]-Table134558[[#This Row],[Giảm 5%]]-Table134558[[#This Row],[Miễn giảm]]+Table134558[[#This Row],[Nợ HP kì cũ]]</calculatedColumnFormula>
      <totalsRowFormula>SUM(Table134558[Thực thu])</totalsRowFormula>
    </tableColumn>
    <tableColumn id="13" name="Column1" dataDxfId="20" totalsRowDxfId="19">
      <calculatedColumnFormula>+IF(Table134558[[#This Row],[Số tiền]]&gt;0, "  Thu tiền Học phí HK2(19-20)"," ")</calculatedColumnFormula>
    </tableColumn>
    <tableColumn id="15" name="Column2" dataDxfId="18" totalsRowDxfId="17">
      <calculatedColumnFormula>+IF(Table134558[[#This Row],[Số tiền ]]&gt;0, " Giáo dục quốc phòng"," ")</calculatedColumnFormula>
    </tableColumn>
    <tableColumn id="19" name="Column3" dataDxfId="16" totalsRowDxfId="15">
      <calculatedColumnFormula>+IF(Table134558[[#This Row],[Số tiền2]]&gt;0, " Giáo dục thể chất"," ")</calculatedColumnFormula>
    </tableColumn>
    <tableColumn id="20" name="Nội dung" dataDxfId="14" totalsRowDxfId="13">
      <calculatedColumnFormula>+Table134558[[#This Row],[Column1]]&amp; "-" &amp;Table134558[[#This Row],[Column2]]&amp;"-"&amp;Table134558[[#This Row],[Column3]]</calculatedColumnFormula>
    </tableColumn>
    <tableColumn id="24" name="Số biên lai2" dataDxfId="12" totalsRowDxfId="11"/>
    <tableColumn id="25" name="Đã nộp2" totalsRowFunction="sum" dataDxfId="10" totalsRowDxfId="9" dataCellStyle="Comma"/>
    <tableColumn id="26" name="Ngày nộp tiền2" totalsRowFunction="sum" dataDxfId="4" totalsRowDxfId="8"/>
    <tableColumn id="27" name="Còn nợ HP" totalsRowFunction="sum" dataDxfId="3" totalsRowDxfId="2" dataCellStyle="Comma">
      <calculatedColumnFormula>Table134558[[#This Row],[Thực thu]]-Table134558[[#This Row],[Đã nộp2]]</calculatedColumnFormula>
    </tableColumn>
    <tableColumn id="28" name="Lớp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"/>
  <sheetViews>
    <sheetView tabSelected="1" zoomScale="85" zoomScaleNormal="85" workbookViewId="0">
      <selection activeCell="I141" sqref="I141"/>
    </sheetView>
  </sheetViews>
  <sheetFormatPr defaultRowHeight="16.5" x14ac:dyDescent="0.25"/>
  <cols>
    <col min="1" max="1" width="6.88671875" style="29" bestFit="1" customWidth="1"/>
    <col min="2" max="2" width="12" style="28" customWidth="1"/>
    <col min="3" max="3" width="18.77734375" style="28" customWidth="1"/>
    <col min="4" max="4" width="0.109375" style="29" customWidth="1"/>
    <col min="5" max="5" width="11.33203125" style="29" hidden="1" customWidth="1"/>
    <col min="6" max="6" width="11.6640625" style="29" hidden="1" customWidth="1"/>
    <col min="7" max="7" width="12.109375" style="29" hidden="1" customWidth="1"/>
    <col min="8" max="8" width="9.77734375" style="28" hidden="1" customWidth="1"/>
    <col min="9" max="9" width="11.6640625" style="29" customWidth="1"/>
    <col min="10" max="10" width="11.6640625" style="28" hidden="1" customWidth="1"/>
    <col min="11" max="11" width="13.6640625" style="28" bestFit="1" customWidth="1"/>
    <col min="12" max="12" width="5.21875" style="28" customWidth="1"/>
    <col min="13" max="13" width="8.77734375" style="28" customWidth="1"/>
    <col min="14" max="14" width="9.109375" style="29" customWidth="1"/>
    <col min="15" max="15" width="8.109375" style="28" customWidth="1"/>
    <col min="16" max="16" width="9.33203125" style="28" customWidth="1"/>
    <col min="17" max="17" width="13.6640625" style="28" bestFit="1" customWidth="1"/>
    <col min="18" max="19" width="11.21875" style="28" bestFit="1" customWidth="1"/>
    <col min="20" max="20" width="15.33203125" style="28" customWidth="1"/>
    <col min="21" max="23" width="19.44140625" style="28" hidden="1" customWidth="1"/>
    <col min="24" max="24" width="51.5546875" style="28" hidden="1" customWidth="1"/>
    <col min="25" max="25" width="5.21875" style="30" hidden="1" customWidth="1"/>
    <col min="26" max="27" width="9" style="28" hidden="1" customWidth="1"/>
    <col min="28" max="28" width="9.77734375" style="56" bestFit="1" customWidth="1"/>
    <col min="29" max="16384" width="8.88671875" style="12"/>
  </cols>
  <sheetData>
    <row r="1" spans="1:29" x14ac:dyDescent="0.25">
      <c r="A1" s="26" t="s">
        <v>0</v>
      </c>
      <c r="B1" s="26"/>
      <c r="C1" s="26"/>
      <c r="D1" s="26"/>
      <c r="E1" s="26"/>
      <c r="F1" s="26"/>
      <c r="G1" s="26"/>
      <c r="H1" s="26" t="s">
        <v>1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x14ac:dyDescent="0.25">
      <c r="A2" s="26" t="s">
        <v>331</v>
      </c>
      <c r="B2" s="26"/>
      <c r="C2" s="26"/>
      <c r="D2" s="26"/>
      <c r="E2" s="26"/>
      <c r="F2" s="26"/>
      <c r="G2" s="26"/>
      <c r="H2" s="26" t="s">
        <v>332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9" x14ac:dyDescent="0.25">
      <c r="A3" s="27" t="s">
        <v>4</v>
      </c>
      <c r="B3" s="27"/>
      <c r="C3" s="27"/>
      <c r="D3" s="27"/>
      <c r="E3" s="27"/>
      <c r="F3" s="27"/>
      <c r="G3" s="27"/>
    </row>
    <row r="5" spans="1:29" x14ac:dyDescent="0.25">
      <c r="A5" s="27"/>
      <c r="B5" s="27"/>
      <c r="C5" s="27"/>
      <c r="D5" s="27"/>
      <c r="E5" s="32"/>
      <c r="F5" s="32"/>
      <c r="G5" s="32"/>
      <c r="H5" s="32"/>
      <c r="I5" s="32"/>
    </row>
    <row r="7" spans="1:29" ht="18.75" x14ac:dyDescent="0.25">
      <c r="A7" s="33" t="s">
        <v>715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9" x14ac:dyDescent="0.25">
      <c r="A8" s="55" t="s">
        <v>333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9" x14ac:dyDescent="0.25">
      <c r="A9" s="34"/>
      <c r="B9" s="34"/>
      <c r="C9" s="34"/>
      <c r="D9" s="34"/>
      <c r="E9" s="34"/>
      <c r="F9" s="34"/>
      <c r="G9" s="34"/>
      <c r="H9" s="34"/>
      <c r="I9" s="34"/>
    </row>
    <row r="10" spans="1:29" x14ac:dyDescent="0.25">
      <c r="A10" s="35"/>
      <c r="B10" s="36"/>
      <c r="C10" s="34"/>
      <c r="D10" s="34"/>
      <c r="E10" s="34"/>
      <c r="F10" s="34"/>
      <c r="G10" s="34"/>
      <c r="H10" s="34"/>
      <c r="I10" s="34"/>
    </row>
    <row r="11" spans="1:29" s="24" customFormat="1" x14ac:dyDescent="0.25">
      <c r="A11" s="37"/>
      <c r="B11" s="38"/>
      <c r="C11" s="38"/>
      <c r="D11" s="37"/>
      <c r="E11" s="37"/>
      <c r="F11" s="37"/>
      <c r="G11" s="37"/>
      <c r="H11" s="38"/>
      <c r="I11" s="37"/>
      <c r="J11" s="39" t="s">
        <v>7</v>
      </c>
      <c r="K11" s="39"/>
      <c r="L11" s="39" t="s">
        <v>334</v>
      </c>
      <c r="M11" s="39"/>
      <c r="N11" s="39" t="s">
        <v>335</v>
      </c>
      <c r="O11" s="39"/>
      <c r="P11" s="40"/>
      <c r="Q11" s="38"/>
      <c r="R11" s="38"/>
      <c r="S11" s="38"/>
      <c r="T11" s="38"/>
      <c r="U11" s="28"/>
      <c r="V11" s="28"/>
      <c r="W11" s="28"/>
      <c r="X11" s="28"/>
      <c r="Y11" s="30"/>
      <c r="Z11" s="28"/>
      <c r="AA11" s="28"/>
      <c r="AB11" s="56"/>
    </row>
    <row r="12" spans="1:29" s="24" customFormat="1" ht="48" customHeight="1" x14ac:dyDescent="0.25">
      <c r="A12" s="41" t="s">
        <v>8</v>
      </c>
      <c r="B12" s="41" t="s">
        <v>9</v>
      </c>
      <c r="C12" s="41" t="s">
        <v>336</v>
      </c>
      <c r="D12" s="41" t="s">
        <v>13</v>
      </c>
      <c r="E12" s="41" t="s">
        <v>14</v>
      </c>
      <c r="F12" s="41" t="s">
        <v>15</v>
      </c>
      <c r="G12" s="41" t="s">
        <v>16</v>
      </c>
      <c r="H12" s="41" t="s">
        <v>18</v>
      </c>
      <c r="I12" s="41" t="s">
        <v>19</v>
      </c>
      <c r="J12" s="42" t="s">
        <v>337</v>
      </c>
      <c r="K12" s="42" t="s">
        <v>20</v>
      </c>
      <c r="L12" s="42" t="s">
        <v>338</v>
      </c>
      <c r="M12" s="42" t="s">
        <v>339</v>
      </c>
      <c r="N12" s="42" t="s">
        <v>340</v>
      </c>
      <c r="O12" s="42" t="s">
        <v>341</v>
      </c>
      <c r="P12" s="42" t="s">
        <v>342</v>
      </c>
      <c r="Q12" s="38" t="s">
        <v>23</v>
      </c>
      <c r="R12" s="38" t="s">
        <v>24</v>
      </c>
      <c r="S12" s="38" t="s">
        <v>343</v>
      </c>
      <c r="T12" s="38" t="s">
        <v>344</v>
      </c>
      <c r="U12" s="43" t="s">
        <v>345</v>
      </c>
      <c r="V12" s="43" t="s">
        <v>346</v>
      </c>
      <c r="W12" s="43" t="s">
        <v>347</v>
      </c>
      <c r="X12" s="43" t="s">
        <v>348</v>
      </c>
      <c r="Y12" s="44" t="s">
        <v>349</v>
      </c>
      <c r="Z12" s="43" t="s">
        <v>350</v>
      </c>
      <c r="AA12" s="43" t="s">
        <v>351</v>
      </c>
      <c r="AB12" s="57" t="s">
        <v>352</v>
      </c>
      <c r="AC12" s="65" t="s">
        <v>716</v>
      </c>
    </row>
    <row r="13" spans="1:29" hidden="1" x14ac:dyDescent="0.25">
      <c r="A13" s="29">
        <v>1</v>
      </c>
      <c r="B13" s="28" t="s">
        <v>353</v>
      </c>
      <c r="C13" s="28" t="s">
        <v>354</v>
      </c>
      <c r="D13" s="29" t="s">
        <v>355</v>
      </c>
      <c r="E13" s="29" t="s">
        <v>33</v>
      </c>
      <c r="F13" s="29" t="s">
        <v>356</v>
      </c>
      <c r="G13" s="29" t="s">
        <v>357</v>
      </c>
      <c r="H13" s="28" t="s">
        <v>37</v>
      </c>
      <c r="I13" s="29">
        <v>9</v>
      </c>
      <c r="J13" s="29">
        <f>Table134558[[#This Row],[Số TC đăng ký]]-Table134558[[#This Row],[Số tin chỉ ]]-Table134558[[#This Row],[Số tin chỉ  ]]</f>
        <v>9</v>
      </c>
      <c r="K13" s="45">
        <f>+Table134558[[#This Row],[Số tin chỉ]]*234000</f>
        <v>2106000</v>
      </c>
      <c r="L13" s="29"/>
      <c r="M13" s="45"/>
      <c r="O13" s="31"/>
      <c r="P13" s="31"/>
      <c r="Q13" s="31">
        <f>+Table134558[[#This Row],[Số tiền]]+Table134558[[#This Row],[Số tiền ]]+Table134558[[#This Row],[Số tiền2]]</f>
        <v>2106000</v>
      </c>
      <c r="R13" s="31">
        <f>+(Table134558[[#This Row],[Số tiền]]+Table134558[[#This Row],[Số tiền2]])*5%</f>
        <v>105300</v>
      </c>
      <c r="S13" s="31"/>
      <c r="T13" s="31">
        <f>+Table134558[[#This Row],[Tổng cộng]]-Table134558[[#This Row],[Giảm 5%]]-Table134558[[#This Row],[Miễn giảm]]+Table134558[[#This Row],[Nợ HP kì cũ]]</f>
        <v>2000700</v>
      </c>
      <c r="U13" s="28" t="str">
        <f>+IF(Table134558[[#This Row],[Số tiền]]&gt;0, "  Thu tiền Học phí HK2(19-20)"," ")</f>
        <v xml:space="preserve">  Thu tiền Học phí HK2(19-20)</v>
      </c>
      <c r="V13" s="28" t="str">
        <f>+IF(Table134558[[#This Row],[Số tiền ]]&gt;0, " Giáo dục quốc phòng"," ")</f>
        <v xml:space="preserve"> </v>
      </c>
      <c r="W13" s="28" t="str">
        <f>+IF(Table134558[[#This Row],[Số tiền2]]&gt;0, " Giáo dục thể chất"," ")</f>
        <v xml:space="preserve"> </v>
      </c>
      <c r="X13" s="28" t="str">
        <f>+Table134558[[#This Row],[Column1]]&amp; "-" &amp;Table134558[[#This Row],[Column2]]&amp;"-"&amp;Table134558[[#This Row],[Column3]]</f>
        <v xml:space="preserve">  Thu tiền Học phí HK2(19-20)- - </v>
      </c>
      <c r="Z13" s="31"/>
      <c r="AB13" s="56">
        <f>Table134558[[#This Row],[Thực thu]]-Table134558[[#This Row],[Đã nộp2]]</f>
        <v>2000700</v>
      </c>
      <c r="AC13" s="64"/>
    </row>
    <row r="14" spans="1:29" hidden="1" x14ac:dyDescent="0.25">
      <c r="A14" s="29">
        <v>2</v>
      </c>
      <c r="B14" s="28" t="s">
        <v>358</v>
      </c>
      <c r="C14" s="28" t="s">
        <v>359</v>
      </c>
      <c r="D14" s="29" t="s">
        <v>360</v>
      </c>
      <c r="E14" s="29" t="s">
        <v>33</v>
      </c>
      <c r="F14" s="29" t="s">
        <v>356</v>
      </c>
      <c r="G14" s="29" t="s">
        <v>357</v>
      </c>
      <c r="H14" s="28" t="s">
        <v>37</v>
      </c>
      <c r="I14" s="29">
        <v>5</v>
      </c>
      <c r="J14" s="29">
        <f>Table134558[[#This Row],[Số TC đăng ký]]-Table134558[[#This Row],[Số tin chỉ ]]-Table134558[[#This Row],[Số tin chỉ  ]]</f>
        <v>5</v>
      </c>
      <c r="K14" s="45">
        <f>+Table134558[[#This Row],[Số tin chỉ]]*234000</f>
        <v>1170000</v>
      </c>
      <c r="L14" s="29"/>
      <c r="M14" s="45"/>
      <c r="O14" s="31">
        <f>+Table134558[[#This Row],[Số tin chỉ  ]]*312000</f>
        <v>0</v>
      </c>
      <c r="P14" s="31"/>
      <c r="Q14" s="31">
        <f>+Table134558[[#This Row],[Số tiền]]+Table134558[[#This Row],[Số tiền ]]+Table134558[[#This Row],[Số tiền2]]</f>
        <v>1170000</v>
      </c>
      <c r="R14" s="31">
        <f>+(Table134558[[#This Row],[Số tiền]]+Table134558[[#This Row],[Số tiền2]])*5%</f>
        <v>58500</v>
      </c>
      <c r="S14" s="31"/>
      <c r="T14" s="31">
        <f>+Table134558[[#This Row],[Tổng cộng]]-Table134558[[#This Row],[Giảm 5%]]-Table134558[[#This Row],[Miễn giảm]]+Table134558[[#This Row],[Nợ HP kì cũ]]</f>
        <v>1111500</v>
      </c>
      <c r="U14" s="28" t="str">
        <f>+IF(Table134558[[#This Row],[Số tiền]]&gt;0, "  Thu tiền Học phí HK2(19-20)"," ")</f>
        <v xml:space="preserve">  Thu tiền Học phí HK2(19-20)</v>
      </c>
      <c r="V14" s="28" t="str">
        <f>+IF(Table134558[[#This Row],[Số tiền ]]&gt;0, " Giáo dục quốc phòng"," ")</f>
        <v xml:space="preserve"> </v>
      </c>
      <c r="W14" s="28" t="str">
        <f>+IF(Table134558[[#This Row],[Số tiền2]]&gt;0, " Giáo dục thể chất"," ")</f>
        <v xml:space="preserve"> </v>
      </c>
      <c r="X14" s="28" t="str">
        <f>+Table134558[[#This Row],[Column1]]&amp; "-" &amp;Table134558[[#This Row],[Column2]]&amp;"-"&amp;Table134558[[#This Row],[Column3]]</f>
        <v xml:space="preserve">  Thu tiền Học phí HK2(19-20)- - </v>
      </c>
      <c r="Z14" s="31"/>
      <c r="AB14" s="56">
        <f>Table134558[[#This Row],[Thực thu]]-Table134558[[#This Row],[Đã nộp2]]</f>
        <v>1111500</v>
      </c>
      <c r="AC14" s="64"/>
    </row>
    <row r="15" spans="1:29" hidden="1" x14ac:dyDescent="0.25">
      <c r="A15" s="29">
        <v>3</v>
      </c>
      <c r="B15" s="28" t="s">
        <v>361</v>
      </c>
      <c r="C15" s="28" t="s">
        <v>362</v>
      </c>
      <c r="D15" s="29" t="s">
        <v>363</v>
      </c>
      <c r="E15" s="29" t="s">
        <v>33</v>
      </c>
      <c r="F15" s="29" t="s">
        <v>356</v>
      </c>
      <c r="G15" s="29" t="s">
        <v>357</v>
      </c>
      <c r="H15" s="28" t="s">
        <v>37</v>
      </c>
      <c r="I15" s="29">
        <v>5</v>
      </c>
      <c r="J15" s="29">
        <f>Table134558[[#This Row],[Số TC đăng ký]]-Table134558[[#This Row],[Số tin chỉ ]]-Table134558[[#This Row],[Số tin chỉ  ]]</f>
        <v>5</v>
      </c>
      <c r="K15" s="45">
        <f>+Table134558[[#This Row],[Số tin chỉ]]*234000</f>
        <v>1170000</v>
      </c>
      <c r="L15" s="29"/>
      <c r="M15" s="45"/>
      <c r="O15" s="31">
        <f>+Table134558[[#This Row],[Số tin chỉ  ]]*312000</f>
        <v>0</v>
      </c>
      <c r="P15" s="31"/>
      <c r="Q15" s="31">
        <f>+Table134558[[#This Row],[Số tiền]]+Table134558[[#This Row],[Số tiền ]]+Table134558[[#This Row],[Số tiền2]]</f>
        <v>1170000</v>
      </c>
      <c r="R15" s="31">
        <f>+(Table134558[[#This Row],[Số tiền]]+Table134558[[#This Row],[Số tiền2]])*5%</f>
        <v>58500</v>
      </c>
      <c r="S15" s="31"/>
      <c r="T15" s="31">
        <f>+Table134558[[#This Row],[Tổng cộng]]-Table134558[[#This Row],[Giảm 5%]]-Table134558[[#This Row],[Miễn giảm]]+Table134558[[#This Row],[Nợ HP kì cũ]]</f>
        <v>1111500</v>
      </c>
      <c r="U15" s="28" t="str">
        <f>+IF(Table134558[[#This Row],[Số tiền]]&gt;0, "  Thu tiền Học phí HK2(19-20)"," ")</f>
        <v xml:space="preserve">  Thu tiền Học phí HK2(19-20)</v>
      </c>
      <c r="V15" s="28" t="str">
        <f>+IF(Table134558[[#This Row],[Số tiền ]]&gt;0, " Giáo dục quốc phòng"," ")</f>
        <v xml:space="preserve"> </v>
      </c>
      <c r="W15" s="28" t="str">
        <f>+IF(Table134558[[#This Row],[Số tiền2]]&gt;0, " Giáo dục thể chất"," ")</f>
        <v xml:space="preserve"> </v>
      </c>
      <c r="X15" s="28" t="str">
        <f>+Table134558[[#This Row],[Column1]]&amp; "-" &amp;Table134558[[#This Row],[Column2]]&amp;"-"&amp;Table134558[[#This Row],[Column3]]</f>
        <v xml:space="preserve">  Thu tiền Học phí HK2(19-20)- - </v>
      </c>
      <c r="Z15" s="31"/>
      <c r="AB15" s="56">
        <f>Table134558[[#This Row],[Thực thu]]-Table134558[[#This Row],[Đã nộp2]]</f>
        <v>1111500</v>
      </c>
      <c r="AC15" s="64"/>
    </row>
    <row r="16" spans="1:29" hidden="1" x14ac:dyDescent="0.25">
      <c r="A16" s="29">
        <v>4</v>
      </c>
      <c r="B16" s="28" t="s">
        <v>364</v>
      </c>
      <c r="C16" s="28" t="s">
        <v>365</v>
      </c>
      <c r="D16" s="29" t="s">
        <v>366</v>
      </c>
      <c r="E16" s="29" t="s">
        <v>33</v>
      </c>
      <c r="F16" s="29" t="s">
        <v>356</v>
      </c>
      <c r="G16" s="29" t="s">
        <v>357</v>
      </c>
      <c r="H16" s="28" t="s">
        <v>37</v>
      </c>
      <c r="I16" s="29">
        <v>4</v>
      </c>
      <c r="J16" s="29">
        <f>Table134558[[#This Row],[Số TC đăng ký]]-Table134558[[#This Row],[Số tin chỉ ]]-Table134558[[#This Row],[Số tin chỉ  ]]</f>
        <v>3</v>
      </c>
      <c r="K16" s="45">
        <f>+Table134558[[#This Row],[Số tin chỉ]]*234000</f>
        <v>702000</v>
      </c>
      <c r="L16" s="29"/>
      <c r="M16" s="46"/>
      <c r="N16" s="29">
        <v>1</v>
      </c>
      <c r="O16" s="31">
        <f>+Table134558[[#This Row],[Số tin chỉ  ]]*312000</f>
        <v>312000</v>
      </c>
      <c r="P16" s="31"/>
      <c r="Q16" s="31">
        <f>+Table134558[[#This Row],[Số tiền]]+Table134558[[#This Row],[Số tiền ]]+Table134558[[#This Row],[Số tiền2]]</f>
        <v>1014000</v>
      </c>
      <c r="R16" s="31">
        <f>+(Table134558[[#This Row],[Số tiền]]+Table134558[[#This Row],[Số tiền2]])*5%</f>
        <v>50700</v>
      </c>
      <c r="S16" s="31"/>
      <c r="T16" s="31">
        <f>+Table134558[[#This Row],[Tổng cộng]]-Table134558[[#This Row],[Giảm 5%]]-Table134558[[#This Row],[Miễn giảm]]+Table134558[[#This Row],[Nợ HP kì cũ]]</f>
        <v>963300</v>
      </c>
      <c r="U16" s="28" t="str">
        <f>+IF(Table134558[[#This Row],[Số tiền]]&gt;0, "  Thu tiền Học phí HK2(19-20)"," ")</f>
        <v xml:space="preserve">  Thu tiền Học phí HK2(19-20)</v>
      </c>
      <c r="V16" s="28" t="str">
        <f>+IF(Table134558[[#This Row],[Số tiền ]]&gt;0, " Giáo dục quốc phòng"," ")</f>
        <v xml:space="preserve"> </v>
      </c>
      <c r="W16" s="28" t="str">
        <f>+IF(Table134558[[#This Row],[Số tiền2]]&gt;0, " Giáo dục thể chất"," ")</f>
        <v xml:space="preserve"> Giáo dục thể chất</v>
      </c>
      <c r="X16" s="28" t="str">
        <f>+Table134558[[#This Row],[Column1]]&amp; "-" &amp;Table134558[[#This Row],[Column2]]&amp;"-"&amp;Table134558[[#This Row],[Column3]]</f>
        <v xml:space="preserve">  Thu tiền Học phí HK2(19-20)- - Giáo dục thể chất</v>
      </c>
      <c r="Z16" s="31"/>
      <c r="AB16" s="56">
        <f>Table134558[[#This Row],[Thực thu]]-Table134558[[#This Row],[Đã nộp2]]</f>
        <v>963300</v>
      </c>
      <c r="AC16" s="64"/>
    </row>
    <row r="17" spans="1:29" hidden="1" x14ac:dyDescent="0.25">
      <c r="A17" s="29">
        <v>5</v>
      </c>
      <c r="B17" s="28" t="s">
        <v>367</v>
      </c>
      <c r="C17" s="28" t="s">
        <v>368</v>
      </c>
      <c r="D17" s="29" t="s">
        <v>369</v>
      </c>
      <c r="E17" s="29" t="s">
        <v>33</v>
      </c>
      <c r="F17" s="29" t="s">
        <v>356</v>
      </c>
      <c r="G17" s="29" t="s">
        <v>357</v>
      </c>
      <c r="H17" s="28" t="s">
        <v>37</v>
      </c>
      <c r="I17" s="29">
        <v>9</v>
      </c>
      <c r="J17" s="29">
        <f>Table134558[[#This Row],[Số TC đăng ký]]-Table134558[[#This Row],[Số tin chỉ ]]-Table134558[[#This Row],[Số tin chỉ  ]]</f>
        <v>9</v>
      </c>
      <c r="K17" s="45">
        <f>+Table134558[[#This Row],[Số tin chỉ]]*234000</f>
        <v>2106000</v>
      </c>
      <c r="L17" s="29"/>
      <c r="M17" s="45"/>
      <c r="O17" s="31">
        <f>+Table134558[[#This Row],[Số tin chỉ  ]]*312000</f>
        <v>0</v>
      </c>
      <c r="P17" s="31"/>
      <c r="Q17" s="31">
        <f>+Table134558[[#This Row],[Số tiền]]+Table134558[[#This Row],[Số tiền ]]+Table134558[[#This Row],[Số tiền2]]</f>
        <v>2106000</v>
      </c>
      <c r="R17" s="31">
        <f>+(Table134558[[#This Row],[Số tiền]]+Table134558[[#This Row],[Số tiền2]])*5%</f>
        <v>105300</v>
      </c>
      <c r="S17" s="31"/>
      <c r="T17" s="31">
        <f>+Table134558[[#This Row],[Tổng cộng]]-Table134558[[#This Row],[Giảm 5%]]-Table134558[[#This Row],[Miễn giảm]]+Table134558[[#This Row],[Nợ HP kì cũ]]</f>
        <v>2000700</v>
      </c>
      <c r="U17" s="28" t="str">
        <f>+IF(Table134558[[#This Row],[Số tiền]]&gt;0, "  Thu tiền Học phí HK2(19-20)"," ")</f>
        <v xml:space="preserve">  Thu tiền Học phí HK2(19-20)</v>
      </c>
      <c r="V17" s="28" t="str">
        <f>+IF(Table134558[[#This Row],[Số tiền ]]&gt;0, " Giáo dục quốc phòng"," ")</f>
        <v xml:space="preserve"> </v>
      </c>
      <c r="W17" s="28" t="str">
        <f>+IF(Table134558[[#This Row],[Số tiền2]]&gt;0, " Giáo dục thể chất"," ")</f>
        <v xml:space="preserve"> </v>
      </c>
      <c r="X17" s="28" t="str">
        <f>+Table134558[[#This Row],[Column1]]&amp; "-" &amp;Table134558[[#This Row],[Column2]]&amp;"-"&amp;Table134558[[#This Row],[Column3]]</f>
        <v xml:space="preserve">  Thu tiền Học phí HK2(19-20)- - </v>
      </c>
      <c r="Z17" s="31"/>
      <c r="AB17" s="56">
        <f>Table134558[[#This Row],[Thực thu]]-Table134558[[#This Row],[Đã nộp2]]</f>
        <v>2000700</v>
      </c>
      <c r="AC17" s="64"/>
    </row>
    <row r="18" spans="1:29" hidden="1" x14ac:dyDescent="0.25">
      <c r="A18" s="29">
        <v>6</v>
      </c>
      <c r="B18" s="28" t="s">
        <v>370</v>
      </c>
      <c r="C18" s="28" t="s">
        <v>371</v>
      </c>
      <c r="D18" s="29" t="s">
        <v>372</v>
      </c>
      <c r="E18" s="29" t="s">
        <v>33</v>
      </c>
      <c r="F18" s="29" t="s">
        <v>356</v>
      </c>
      <c r="G18" s="29" t="s">
        <v>357</v>
      </c>
      <c r="H18" s="28" t="s">
        <v>37</v>
      </c>
      <c r="I18" s="29">
        <v>2</v>
      </c>
      <c r="J18" s="29">
        <f>Table134558[[#This Row],[Số TC đăng ký]]-Table134558[[#This Row],[Số tin chỉ ]]-Table134558[[#This Row],[Số tin chỉ  ]]</f>
        <v>2</v>
      </c>
      <c r="K18" s="45">
        <f>+Table134558[[#This Row],[Số tin chỉ]]*234000</f>
        <v>468000</v>
      </c>
      <c r="L18" s="29"/>
      <c r="M18" s="45"/>
      <c r="O18" s="31">
        <f>+Table134558[[#This Row],[Số tin chỉ  ]]*312000</f>
        <v>0</v>
      </c>
      <c r="P18" s="31"/>
      <c r="Q18" s="31">
        <f>+Table134558[[#This Row],[Số tiền]]+Table134558[[#This Row],[Số tiền ]]+Table134558[[#This Row],[Số tiền2]]</f>
        <v>468000</v>
      </c>
      <c r="R18" s="31">
        <f>+(Table134558[[#This Row],[Số tiền]]+Table134558[[#This Row],[Số tiền2]])*5%</f>
        <v>23400</v>
      </c>
      <c r="S18" s="31"/>
      <c r="T18" s="31">
        <f>+Table134558[[#This Row],[Tổng cộng]]-Table134558[[#This Row],[Giảm 5%]]-Table134558[[#This Row],[Miễn giảm]]+Table134558[[#This Row],[Nợ HP kì cũ]]</f>
        <v>444600</v>
      </c>
      <c r="U18" s="28" t="str">
        <f>+IF(Table134558[[#This Row],[Số tiền]]&gt;0, "  Thu tiền Học phí HK2(19-20)"," ")</f>
        <v xml:space="preserve">  Thu tiền Học phí HK2(19-20)</v>
      </c>
      <c r="V18" s="28" t="str">
        <f>+IF(Table134558[[#This Row],[Số tiền ]]&gt;0, " Giáo dục quốc phòng"," ")</f>
        <v xml:space="preserve"> </v>
      </c>
      <c r="W18" s="28" t="str">
        <f>+IF(Table134558[[#This Row],[Số tiền2]]&gt;0, " Giáo dục thể chất"," ")</f>
        <v xml:space="preserve"> </v>
      </c>
      <c r="X18" s="28" t="str">
        <f>+Table134558[[#This Row],[Column1]]&amp; "-" &amp;Table134558[[#This Row],[Column2]]&amp;"-"&amp;Table134558[[#This Row],[Column3]]</f>
        <v xml:space="preserve">  Thu tiền Học phí HK2(19-20)- - </v>
      </c>
      <c r="Z18" s="31"/>
      <c r="AB18" s="56">
        <f>Table134558[[#This Row],[Thực thu]]-Table134558[[#This Row],[Đã nộp2]]</f>
        <v>444600</v>
      </c>
      <c r="AC18" s="64"/>
    </row>
    <row r="19" spans="1:29" hidden="1" x14ac:dyDescent="0.25">
      <c r="A19" s="29">
        <v>7</v>
      </c>
      <c r="B19" s="28" t="s">
        <v>373</v>
      </c>
      <c r="C19" s="28" t="s">
        <v>374</v>
      </c>
      <c r="D19" s="29" t="s">
        <v>375</v>
      </c>
      <c r="E19" s="29" t="s">
        <v>33</v>
      </c>
      <c r="F19" s="29" t="s">
        <v>356</v>
      </c>
      <c r="G19" s="29" t="s">
        <v>357</v>
      </c>
      <c r="H19" s="28" t="s">
        <v>37</v>
      </c>
      <c r="I19" s="29">
        <v>3</v>
      </c>
      <c r="J19" s="29">
        <f>Table134558[[#This Row],[Số TC đăng ký]]-Table134558[[#This Row],[Số tin chỉ ]]-Table134558[[#This Row],[Số tin chỉ  ]]</f>
        <v>3</v>
      </c>
      <c r="K19" s="45">
        <f>+Table134558[[#This Row],[Số tin chỉ]]*234000</f>
        <v>702000</v>
      </c>
      <c r="L19" s="29"/>
      <c r="M19" s="45"/>
      <c r="O19" s="31">
        <f>+Table134558[[#This Row],[Số tin chỉ  ]]*312000</f>
        <v>0</v>
      </c>
      <c r="P19" s="31"/>
      <c r="Q19" s="31">
        <f>+Table134558[[#This Row],[Số tiền]]+Table134558[[#This Row],[Số tiền ]]+Table134558[[#This Row],[Số tiền2]]</f>
        <v>702000</v>
      </c>
      <c r="R19" s="31">
        <f>+(Table134558[[#This Row],[Số tiền]]+Table134558[[#This Row],[Số tiền2]])*5%</f>
        <v>35100</v>
      </c>
      <c r="S19" s="31"/>
      <c r="T19" s="31">
        <f>+Table134558[[#This Row],[Tổng cộng]]-Table134558[[#This Row],[Giảm 5%]]-Table134558[[#This Row],[Miễn giảm]]+Table134558[[#This Row],[Nợ HP kì cũ]]</f>
        <v>666900</v>
      </c>
      <c r="U19" s="28" t="str">
        <f>+IF(Table134558[[#This Row],[Số tiền]]&gt;0, "  Thu tiền Học phí HK2(19-20)"," ")</f>
        <v xml:space="preserve">  Thu tiền Học phí HK2(19-20)</v>
      </c>
      <c r="V19" s="28" t="str">
        <f>+IF(Table134558[[#This Row],[Số tiền ]]&gt;0, " Giáo dục quốc phòng"," ")</f>
        <v xml:space="preserve"> </v>
      </c>
      <c r="W19" s="28" t="str">
        <f>+IF(Table134558[[#This Row],[Số tiền2]]&gt;0, " Giáo dục thể chất"," ")</f>
        <v xml:space="preserve"> </v>
      </c>
      <c r="X19" s="28" t="str">
        <f>+Table134558[[#This Row],[Column1]]&amp; "-" &amp;Table134558[[#This Row],[Column2]]&amp;"-"&amp;Table134558[[#This Row],[Column3]]</f>
        <v xml:space="preserve">  Thu tiền Học phí HK2(19-20)- - </v>
      </c>
      <c r="Z19" s="31"/>
      <c r="AB19" s="56">
        <f>Table134558[[#This Row],[Thực thu]]-Table134558[[#This Row],[Đã nộp2]]</f>
        <v>666900</v>
      </c>
      <c r="AC19" s="64"/>
    </row>
    <row r="20" spans="1:29" hidden="1" x14ac:dyDescent="0.25">
      <c r="A20" s="29">
        <v>8</v>
      </c>
      <c r="B20" s="28" t="s">
        <v>376</v>
      </c>
      <c r="C20" s="28" t="s">
        <v>377</v>
      </c>
      <c r="D20" s="29" t="s">
        <v>378</v>
      </c>
      <c r="E20" s="29" t="s">
        <v>33</v>
      </c>
      <c r="F20" s="29" t="s">
        <v>356</v>
      </c>
      <c r="G20" s="29" t="s">
        <v>357</v>
      </c>
      <c r="H20" s="28" t="s">
        <v>37</v>
      </c>
      <c r="I20" s="29">
        <v>2</v>
      </c>
      <c r="J20" s="29">
        <f>Table134558[[#This Row],[Số TC đăng ký]]-Table134558[[#This Row],[Số tin chỉ ]]-Table134558[[#This Row],[Số tin chỉ  ]]</f>
        <v>2</v>
      </c>
      <c r="K20" s="45">
        <f>+Table134558[[#This Row],[Số tin chỉ]]*234000</f>
        <v>468000</v>
      </c>
      <c r="L20" s="29"/>
      <c r="M20" s="45"/>
      <c r="O20" s="31">
        <f>+Table134558[[#This Row],[Số tin chỉ  ]]*312000</f>
        <v>0</v>
      </c>
      <c r="P20" s="31"/>
      <c r="Q20" s="31">
        <f>+Table134558[[#This Row],[Số tiền]]+Table134558[[#This Row],[Số tiền ]]+Table134558[[#This Row],[Số tiền2]]</f>
        <v>468000</v>
      </c>
      <c r="R20" s="31">
        <f>+(Table134558[[#This Row],[Số tiền]]+Table134558[[#This Row],[Số tiền2]])*5%</f>
        <v>23400</v>
      </c>
      <c r="S20" s="31"/>
      <c r="T20" s="31">
        <f>+Table134558[[#This Row],[Tổng cộng]]-Table134558[[#This Row],[Giảm 5%]]-Table134558[[#This Row],[Miễn giảm]]+Table134558[[#This Row],[Nợ HP kì cũ]]</f>
        <v>444600</v>
      </c>
      <c r="U20" s="28" t="str">
        <f>+IF(Table134558[[#This Row],[Số tiền]]&gt;0, "  Thu tiền Học phí HK2(19-20)"," ")</f>
        <v xml:space="preserve">  Thu tiền Học phí HK2(19-20)</v>
      </c>
      <c r="V20" s="28" t="str">
        <f>+IF(Table134558[[#This Row],[Số tiền ]]&gt;0, " Giáo dục quốc phòng"," ")</f>
        <v xml:space="preserve"> </v>
      </c>
      <c r="W20" s="28" t="str">
        <f>+IF(Table134558[[#This Row],[Số tiền2]]&gt;0, " Giáo dục thể chất"," ")</f>
        <v xml:space="preserve"> </v>
      </c>
      <c r="X20" s="28" t="str">
        <f>+Table134558[[#This Row],[Column1]]&amp; "-" &amp;Table134558[[#This Row],[Column2]]&amp;"-"&amp;Table134558[[#This Row],[Column3]]</f>
        <v xml:space="preserve">  Thu tiền Học phí HK2(19-20)- - </v>
      </c>
      <c r="Z20" s="31"/>
      <c r="AB20" s="56">
        <f>Table134558[[#This Row],[Thực thu]]-Table134558[[#This Row],[Đã nộp2]]</f>
        <v>444600</v>
      </c>
      <c r="AC20" s="64"/>
    </row>
    <row r="21" spans="1:29" hidden="1" x14ac:dyDescent="0.25">
      <c r="A21" s="29">
        <v>9</v>
      </c>
      <c r="B21" s="28" t="s">
        <v>379</v>
      </c>
      <c r="C21" s="28" t="s">
        <v>380</v>
      </c>
      <c r="D21" s="29" t="s">
        <v>381</v>
      </c>
      <c r="E21" s="29" t="s">
        <v>33</v>
      </c>
      <c r="F21" s="29" t="s">
        <v>356</v>
      </c>
      <c r="G21" s="29" t="s">
        <v>357</v>
      </c>
      <c r="H21" s="28" t="s">
        <v>37</v>
      </c>
      <c r="I21" s="29">
        <v>6</v>
      </c>
      <c r="J21" s="29">
        <f>Table134558[[#This Row],[Số TC đăng ký]]-Table134558[[#This Row],[Số tin chỉ ]]-Table134558[[#This Row],[Số tin chỉ  ]]</f>
        <v>6</v>
      </c>
      <c r="K21" s="45">
        <f>+Table134558[[#This Row],[Số tin chỉ]]*234000</f>
        <v>1404000</v>
      </c>
      <c r="L21" s="29"/>
      <c r="M21" s="45"/>
      <c r="O21" s="31">
        <f>+Table134558[[#This Row],[Số tin chỉ  ]]*312000</f>
        <v>0</v>
      </c>
      <c r="P21" s="31"/>
      <c r="Q21" s="31">
        <f>+Table134558[[#This Row],[Số tiền]]+Table134558[[#This Row],[Số tiền ]]+Table134558[[#This Row],[Số tiền2]]</f>
        <v>1404000</v>
      </c>
      <c r="R21" s="31">
        <f>+(Table134558[[#This Row],[Số tiền]]+Table134558[[#This Row],[Số tiền2]])*5%</f>
        <v>70200</v>
      </c>
      <c r="S21" s="31"/>
      <c r="T21" s="31">
        <f>+Table134558[[#This Row],[Tổng cộng]]-Table134558[[#This Row],[Giảm 5%]]-Table134558[[#This Row],[Miễn giảm]]+Table134558[[#This Row],[Nợ HP kì cũ]]</f>
        <v>1333800</v>
      </c>
      <c r="U21" s="28" t="str">
        <f>+IF(Table134558[[#This Row],[Số tiền]]&gt;0, "  Thu tiền Học phí HK2(19-20)"," ")</f>
        <v xml:space="preserve">  Thu tiền Học phí HK2(19-20)</v>
      </c>
      <c r="V21" s="28" t="str">
        <f>+IF(Table134558[[#This Row],[Số tiền ]]&gt;0, " Giáo dục quốc phòng"," ")</f>
        <v xml:space="preserve"> </v>
      </c>
      <c r="W21" s="28" t="str">
        <f>+IF(Table134558[[#This Row],[Số tiền2]]&gt;0, " Giáo dục thể chất"," ")</f>
        <v xml:space="preserve"> </v>
      </c>
      <c r="X21" s="28" t="str">
        <f>+Table134558[[#This Row],[Column1]]&amp; "-" &amp;Table134558[[#This Row],[Column2]]&amp;"-"&amp;Table134558[[#This Row],[Column3]]</f>
        <v xml:space="preserve">  Thu tiền Học phí HK2(19-20)- - </v>
      </c>
      <c r="Z21" s="31"/>
      <c r="AB21" s="56">
        <f>Table134558[[#This Row],[Thực thu]]-Table134558[[#This Row],[Đã nộp2]]</f>
        <v>1333800</v>
      </c>
      <c r="AC21" s="64"/>
    </row>
    <row r="22" spans="1:29" hidden="1" x14ac:dyDescent="0.25">
      <c r="A22" s="29">
        <v>10</v>
      </c>
      <c r="B22" s="28" t="s">
        <v>382</v>
      </c>
      <c r="C22" s="28" t="s">
        <v>383</v>
      </c>
      <c r="D22" s="29" t="s">
        <v>384</v>
      </c>
      <c r="E22" s="29" t="s">
        <v>33</v>
      </c>
      <c r="F22" s="29" t="s">
        <v>356</v>
      </c>
      <c r="G22" s="29" t="s">
        <v>357</v>
      </c>
      <c r="H22" s="28" t="s">
        <v>37</v>
      </c>
      <c r="I22" s="29">
        <v>4</v>
      </c>
      <c r="J22" s="29">
        <f>Table134558[[#This Row],[Số TC đăng ký]]-Table134558[[#This Row],[Số tin chỉ ]]-Table134558[[#This Row],[Số tin chỉ  ]]</f>
        <v>4</v>
      </c>
      <c r="K22" s="45">
        <f>+Table134558[[#This Row],[Số tin chỉ]]*234000</f>
        <v>936000</v>
      </c>
      <c r="L22" s="29"/>
      <c r="M22" s="45"/>
      <c r="O22" s="31">
        <f>+Table134558[[#This Row],[Số tin chỉ  ]]*312000</f>
        <v>0</v>
      </c>
      <c r="P22" s="31"/>
      <c r="Q22" s="31">
        <f>+Table134558[[#This Row],[Số tiền]]+Table134558[[#This Row],[Số tiền ]]+Table134558[[#This Row],[Số tiền2]]</f>
        <v>936000</v>
      </c>
      <c r="R22" s="31">
        <f>+(Table134558[[#This Row],[Số tiền]]+Table134558[[#This Row],[Số tiền2]])*5%</f>
        <v>46800</v>
      </c>
      <c r="S22" s="31"/>
      <c r="T22" s="31">
        <f>+Table134558[[#This Row],[Tổng cộng]]-Table134558[[#This Row],[Giảm 5%]]-Table134558[[#This Row],[Miễn giảm]]+Table134558[[#This Row],[Nợ HP kì cũ]]</f>
        <v>889200</v>
      </c>
      <c r="U22" s="28" t="str">
        <f>+IF(Table134558[[#This Row],[Số tiền]]&gt;0, "  Thu tiền Học phí HK2(19-20)"," ")</f>
        <v xml:space="preserve">  Thu tiền Học phí HK2(19-20)</v>
      </c>
      <c r="V22" s="28" t="str">
        <f>+IF(Table134558[[#This Row],[Số tiền ]]&gt;0, " Giáo dục quốc phòng"," ")</f>
        <v xml:space="preserve"> </v>
      </c>
      <c r="W22" s="28" t="str">
        <f>+IF(Table134558[[#This Row],[Số tiền2]]&gt;0, " Giáo dục thể chất"," ")</f>
        <v xml:space="preserve"> </v>
      </c>
      <c r="X22" s="28" t="str">
        <f>+Table134558[[#This Row],[Column1]]&amp; "-" &amp;Table134558[[#This Row],[Column2]]&amp;"-"&amp;Table134558[[#This Row],[Column3]]</f>
        <v xml:space="preserve">  Thu tiền Học phí HK2(19-20)- - </v>
      </c>
      <c r="Z22" s="31"/>
      <c r="AB22" s="56">
        <f>Table134558[[#This Row],[Thực thu]]-Table134558[[#This Row],[Đã nộp2]]</f>
        <v>889200</v>
      </c>
      <c r="AC22" s="64"/>
    </row>
    <row r="23" spans="1:29" hidden="1" x14ac:dyDescent="0.25">
      <c r="A23" s="29">
        <v>11</v>
      </c>
      <c r="B23" s="28" t="s">
        <v>385</v>
      </c>
      <c r="C23" s="28" t="s">
        <v>386</v>
      </c>
      <c r="D23" s="29" t="s">
        <v>387</v>
      </c>
      <c r="E23" s="29" t="s">
        <v>33</v>
      </c>
      <c r="F23" s="29" t="s">
        <v>356</v>
      </c>
      <c r="G23" s="29" t="s">
        <v>357</v>
      </c>
      <c r="H23" s="28" t="s">
        <v>37</v>
      </c>
      <c r="I23" s="29">
        <v>3</v>
      </c>
      <c r="J23" s="29">
        <f>Table134558[[#This Row],[Số TC đăng ký]]-Table134558[[#This Row],[Số tin chỉ ]]-Table134558[[#This Row],[Số tin chỉ  ]]</f>
        <v>3</v>
      </c>
      <c r="K23" s="45">
        <f>+Table134558[[#This Row],[Số tin chỉ]]*234000</f>
        <v>702000</v>
      </c>
      <c r="L23" s="29"/>
      <c r="M23" s="45"/>
      <c r="O23" s="31">
        <f>+Table134558[[#This Row],[Số tin chỉ  ]]*312000</f>
        <v>0</v>
      </c>
      <c r="P23" s="31"/>
      <c r="Q23" s="31">
        <f>+Table134558[[#This Row],[Số tiền]]+Table134558[[#This Row],[Số tiền ]]+Table134558[[#This Row],[Số tiền2]]</f>
        <v>702000</v>
      </c>
      <c r="R23" s="31">
        <f>+(Table134558[[#This Row],[Số tiền]]+Table134558[[#This Row],[Số tiền2]])*5%</f>
        <v>35100</v>
      </c>
      <c r="S23" s="31"/>
      <c r="T23" s="31">
        <f>+Table134558[[#This Row],[Tổng cộng]]-Table134558[[#This Row],[Giảm 5%]]-Table134558[[#This Row],[Miễn giảm]]+Table134558[[#This Row],[Nợ HP kì cũ]]</f>
        <v>666900</v>
      </c>
      <c r="U23" s="28" t="str">
        <f>+IF(Table134558[[#This Row],[Số tiền]]&gt;0, "  Thu tiền Học phí HK2(19-20)"," ")</f>
        <v xml:space="preserve">  Thu tiền Học phí HK2(19-20)</v>
      </c>
      <c r="V23" s="28" t="str">
        <f>+IF(Table134558[[#This Row],[Số tiền ]]&gt;0, " Giáo dục quốc phòng"," ")</f>
        <v xml:space="preserve"> </v>
      </c>
      <c r="W23" s="28" t="str">
        <f>+IF(Table134558[[#This Row],[Số tiền2]]&gt;0, " Giáo dục thể chất"," ")</f>
        <v xml:space="preserve"> </v>
      </c>
      <c r="X23" s="28" t="str">
        <f>+Table134558[[#This Row],[Column1]]&amp; "-" &amp;Table134558[[#This Row],[Column2]]&amp;"-"&amp;Table134558[[#This Row],[Column3]]</f>
        <v xml:space="preserve">  Thu tiền Học phí HK2(19-20)- - </v>
      </c>
      <c r="Z23" s="31"/>
      <c r="AB23" s="56">
        <f>Table134558[[#This Row],[Thực thu]]-Table134558[[#This Row],[Đã nộp2]]</f>
        <v>666900</v>
      </c>
      <c r="AC23" s="64"/>
    </row>
    <row r="24" spans="1:29" hidden="1" x14ac:dyDescent="0.25">
      <c r="A24" s="29">
        <v>12</v>
      </c>
      <c r="B24" s="28" t="s">
        <v>388</v>
      </c>
      <c r="C24" s="28" t="s">
        <v>389</v>
      </c>
      <c r="D24" s="29" t="s">
        <v>390</v>
      </c>
      <c r="E24" s="29" t="s">
        <v>33</v>
      </c>
      <c r="F24" s="29" t="s">
        <v>356</v>
      </c>
      <c r="G24" s="29" t="s">
        <v>357</v>
      </c>
      <c r="H24" s="28" t="s">
        <v>37</v>
      </c>
      <c r="I24" s="29">
        <v>3</v>
      </c>
      <c r="J24" s="29">
        <f>Table134558[[#This Row],[Số TC đăng ký]]-Table134558[[#This Row],[Số tin chỉ ]]-Table134558[[#This Row],[Số tin chỉ  ]]</f>
        <v>3</v>
      </c>
      <c r="K24" s="45">
        <f>+Table134558[[#This Row],[Số tin chỉ]]*234000</f>
        <v>702000</v>
      </c>
      <c r="L24" s="29"/>
      <c r="M24" s="45"/>
      <c r="O24" s="31">
        <f>+Table134558[[#This Row],[Số tin chỉ  ]]*312000</f>
        <v>0</v>
      </c>
      <c r="P24" s="31"/>
      <c r="Q24" s="31">
        <f>+Table134558[[#This Row],[Số tiền]]+Table134558[[#This Row],[Số tiền ]]+Table134558[[#This Row],[Số tiền2]]</f>
        <v>702000</v>
      </c>
      <c r="R24" s="31">
        <f>+(Table134558[[#This Row],[Số tiền]]+Table134558[[#This Row],[Số tiền2]])*5%</f>
        <v>35100</v>
      </c>
      <c r="S24" s="31"/>
      <c r="T24" s="31">
        <f>+Table134558[[#This Row],[Tổng cộng]]-Table134558[[#This Row],[Giảm 5%]]-Table134558[[#This Row],[Miễn giảm]]+Table134558[[#This Row],[Nợ HP kì cũ]]</f>
        <v>666900</v>
      </c>
      <c r="U24" s="28" t="str">
        <f>+IF(Table134558[[#This Row],[Số tiền]]&gt;0, "  Thu tiền Học phí HK2(19-20)"," ")</f>
        <v xml:space="preserve">  Thu tiền Học phí HK2(19-20)</v>
      </c>
      <c r="V24" s="28" t="str">
        <f>+IF(Table134558[[#This Row],[Số tiền ]]&gt;0, " Giáo dục quốc phòng"," ")</f>
        <v xml:space="preserve"> </v>
      </c>
      <c r="W24" s="28" t="str">
        <f>+IF(Table134558[[#This Row],[Số tiền2]]&gt;0, " Giáo dục thể chất"," ")</f>
        <v xml:space="preserve"> </v>
      </c>
      <c r="X24" s="28" t="str">
        <f>+Table134558[[#This Row],[Column1]]&amp; "-" &amp;Table134558[[#This Row],[Column2]]&amp;"-"&amp;Table134558[[#This Row],[Column3]]</f>
        <v xml:space="preserve">  Thu tiền Học phí HK2(19-20)- - </v>
      </c>
      <c r="Z24" s="31"/>
      <c r="AB24" s="56">
        <f>Table134558[[#This Row],[Thực thu]]-Table134558[[#This Row],[Đã nộp2]]</f>
        <v>666900</v>
      </c>
      <c r="AC24" s="64"/>
    </row>
    <row r="25" spans="1:29" hidden="1" x14ac:dyDescent="0.25">
      <c r="A25" s="29">
        <v>13</v>
      </c>
      <c r="B25" s="28" t="s">
        <v>391</v>
      </c>
      <c r="C25" s="28" t="s">
        <v>392</v>
      </c>
      <c r="D25" s="29" t="s">
        <v>393</v>
      </c>
      <c r="E25" s="29" t="s">
        <v>33</v>
      </c>
      <c r="F25" s="29" t="s">
        <v>34</v>
      </c>
      <c r="G25" s="29" t="s">
        <v>357</v>
      </c>
      <c r="H25" s="28" t="s">
        <v>37</v>
      </c>
      <c r="I25" s="29">
        <v>15</v>
      </c>
      <c r="J25" s="29">
        <f>Table134558[[#This Row],[Số TC đăng ký]]-Table134558[[#This Row],[Số tin chỉ ]]-Table134558[[#This Row],[Số tin chỉ  ]]</f>
        <v>15</v>
      </c>
      <c r="K25" s="45">
        <f>+Table134558[[#This Row],[Số tin chỉ]]*234000</f>
        <v>3510000</v>
      </c>
      <c r="L25" s="29"/>
      <c r="M25" s="45"/>
      <c r="O25" s="31">
        <f>+Table134558[[#This Row],[Số tin chỉ  ]]*312000</f>
        <v>0</v>
      </c>
      <c r="P25" s="31"/>
      <c r="Q25" s="31">
        <f>+Table134558[[#This Row],[Số tiền]]+Table134558[[#This Row],[Số tiền ]]+Table134558[[#This Row],[Số tiền2]]</f>
        <v>3510000</v>
      </c>
      <c r="R25" s="31">
        <f>+(Table134558[[#This Row],[Số tiền]]+Table134558[[#This Row],[Số tiền2]])*5%</f>
        <v>175500</v>
      </c>
      <c r="S25" s="31"/>
      <c r="T25" s="31">
        <f>+Table134558[[#This Row],[Tổng cộng]]-Table134558[[#This Row],[Giảm 5%]]-Table134558[[#This Row],[Miễn giảm]]+Table134558[[#This Row],[Nợ HP kì cũ]]</f>
        <v>3334500</v>
      </c>
      <c r="U25" s="28" t="str">
        <f>+IF(Table134558[[#This Row],[Số tiền]]&gt;0, "  Thu tiền Học phí HK2(19-20)"," ")</f>
        <v xml:space="preserve">  Thu tiền Học phí HK2(19-20)</v>
      </c>
      <c r="V25" s="28" t="str">
        <f>+IF(Table134558[[#This Row],[Số tiền ]]&gt;0, " Giáo dục quốc phòng"," ")</f>
        <v xml:space="preserve"> </v>
      </c>
      <c r="W25" s="28" t="str">
        <f>+IF(Table134558[[#This Row],[Số tiền2]]&gt;0, " Giáo dục thể chất"," ")</f>
        <v xml:space="preserve"> </v>
      </c>
      <c r="X25" s="28" t="str">
        <f>+Table134558[[#This Row],[Column1]]&amp; "-" &amp;Table134558[[#This Row],[Column2]]&amp;"-"&amp;Table134558[[#This Row],[Column3]]</f>
        <v xml:space="preserve">  Thu tiền Học phí HK2(19-20)- - </v>
      </c>
      <c r="Z25" s="31"/>
      <c r="AB25" s="56">
        <f>Table134558[[#This Row],[Thực thu]]-Table134558[[#This Row],[Đã nộp2]]</f>
        <v>3334500</v>
      </c>
      <c r="AC25" s="64"/>
    </row>
    <row r="26" spans="1:29" hidden="1" x14ac:dyDescent="0.25">
      <c r="A26" s="29">
        <v>14</v>
      </c>
      <c r="B26" s="28" t="s">
        <v>394</v>
      </c>
      <c r="C26" s="28" t="s">
        <v>395</v>
      </c>
      <c r="D26" s="29" t="s">
        <v>396</v>
      </c>
      <c r="E26" s="29" t="s">
        <v>33</v>
      </c>
      <c r="F26" s="29" t="s">
        <v>34</v>
      </c>
      <c r="G26" s="29" t="s">
        <v>357</v>
      </c>
      <c r="H26" s="28" t="s">
        <v>37</v>
      </c>
      <c r="I26" s="29">
        <v>15</v>
      </c>
      <c r="J26" s="29">
        <f>Table134558[[#This Row],[Số TC đăng ký]]-Table134558[[#This Row],[Số tin chỉ ]]-Table134558[[#This Row],[Số tin chỉ  ]]</f>
        <v>15</v>
      </c>
      <c r="K26" s="45">
        <f>+Table134558[[#This Row],[Số tin chỉ]]*234000</f>
        <v>3510000</v>
      </c>
      <c r="L26" s="29"/>
      <c r="M26" s="45"/>
      <c r="O26" s="31">
        <f>+Table134558[[#This Row],[Số tin chỉ  ]]*312000</f>
        <v>0</v>
      </c>
      <c r="P26" s="31"/>
      <c r="Q26" s="31">
        <f>+Table134558[[#This Row],[Số tiền]]+Table134558[[#This Row],[Số tiền ]]+Table134558[[#This Row],[Số tiền2]]</f>
        <v>3510000</v>
      </c>
      <c r="R26" s="31">
        <f>+(Table134558[[#This Row],[Số tiền]]+Table134558[[#This Row],[Số tiền2]])*5%</f>
        <v>175500</v>
      </c>
      <c r="S26" s="31"/>
      <c r="T26" s="31">
        <f>+Table134558[[#This Row],[Tổng cộng]]-Table134558[[#This Row],[Giảm 5%]]-Table134558[[#This Row],[Miễn giảm]]+Table134558[[#This Row],[Nợ HP kì cũ]]</f>
        <v>3334500</v>
      </c>
      <c r="U26" s="28" t="str">
        <f>+IF(Table134558[[#This Row],[Số tiền]]&gt;0, "  Thu tiền Học phí HK2(19-20)"," ")</f>
        <v xml:space="preserve">  Thu tiền Học phí HK2(19-20)</v>
      </c>
      <c r="V26" s="28" t="str">
        <f>+IF(Table134558[[#This Row],[Số tiền ]]&gt;0, " Giáo dục quốc phòng"," ")</f>
        <v xml:space="preserve"> </v>
      </c>
      <c r="W26" s="28" t="str">
        <f>+IF(Table134558[[#This Row],[Số tiền2]]&gt;0, " Giáo dục thể chất"," ")</f>
        <v xml:space="preserve"> </v>
      </c>
      <c r="X26" s="28" t="str">
        <f>+Table134558[[#This Row],[Column1]]&amp; "-" &amp;Table134558[[#This Row],[Column2]]&amp;"-"&amp;Table134558[[#This Row],[Column3]]</f>
        <v xml:space="preserve">  Thu tiền Học phí HK2(19-20)- - </v>
      </c>
      <c r="Z26" s="31"/>
      <c r="AB26" s="56">
        <f>Table134558[[#This Row],[Thực thu]]-Table134558[[#This Row],[Đã nộp2]]</f>
        <v>3334500</v>
      </c>
      <c r="AC26" s="64"/>
    </row>
    <row r="27" spans="1:29" hidden="1" x14ac:dyDescent="0.25">
      <c r="A27" s="29">
        <v>15</v>
      </c>
      <c r="B27" s="28" t="s">
        <v>397</v>
      </c>
      <c r="C27" s="28" t="s">
        <v>398</v>
      </c>
      <c r="D27" s="29" t="s">
        <v>399</v>
      </c>
      <c r="E27" s="29" t="s">
        <v>33</v>
      </c>
      <c r="F27" s="29" t="s">
        <v>34</v>
      </c>
      <c r="G27" s="29" t="s">
        <v>357</v>
      </c>
      <c r="H27" s="28" t="s">
        <v>37</v>
      </c>
      <c r="I27" s="29">
        <v>15</v>
      </c>
      <c r="J27" s="29">
        <f>Table134558[[#This Row],[Số TC đăng ký]]-Table134558[[#This Row],[Số tin chỉ ]]-Table134558[[#This Row],[Số tin chỉ  ]]</f>
        <v>15</v>
      </c>
      <c r="K27" s="45">
        <f>+Table134558[[#This Row],[Số tin chỉ]]*234000</f>
        <v>3510000</v>
      </c>
      <c r="L27" s="29"/>
      <c r="M27" s="45"/>
      <c r="O27" s="31">
        <f>+Table134558[[#This Row],[Số tin chỉ  ]]*312000</f>
        <v>0</v>
      </c>
      <c r="P27" s="31"/>
      <c r="Q27" s="31">
        <f>+Table134558[[#This Row],[Số tiền]]+Table134558[[#This Row],[Số tiền ]]+Table134558[[#This Row],[Số tiền2]]</f>
        <v>3510000</v>
      </c>
      <c r="R27" s="31">
        <f>+(Table134558[[#This Row],[Số tiền]]+Table134558[[#This Row],[Số tiền2]])*5%</f>
        <v>175500</v>
      </c>
      <c r="S27" s="31"/>
      <c r="T27" s="31">
        <f>+Table134558[[#This Row],[Tổng cộng]]-Table134558[[#This Row],[Giảm 5%]]-Table134558[[#This Row],[Miễn giảm]]+Table134558[[#This Row],[Nợ HP kì cũ]]</f>
        <v>3334500</v>
      </c>
      <c r="U27" s="28" t="str">
        <f>+IF(Table134558[[#This Row],[Số tiền]]&gt;0, "  Thu tiền Học phí HK2(19-20)"," ")</f>
        <v xml:space="preserve">  Thu tiền Học phí HK2(19-20)</v>
      </c>
      <c r="V27" s="28" t="str">
        <f>+IF(Table134558[[#This Row],[Số tiền ]]&gt;0, " Giáo dục quốc phòng"," ")</f>
        <v xml:space="preserve"> </v>
      </c>
      <c r="W27" s="28" t="str">
        <f>+IF(Table134558[[#This Row],[Số tiền2]]&gt;0, " Giáo dục thể chất"," ")</f>
        <v xml:space="preserve"> </v>
      </c>
      <c r="X27" s="28" t="str">
        <f>+Table134558[[#This Row],[Column1]]&amp; "-" &amp;Table134558[[#This Row],[Column2]]&amp;"-"&amp;Table134558[[#This Row],[Column3]]</f>
        <v xml:space="preserve">  Thu tiền Học phí HK2(19-20)- - </v>
      </c>
      <c r="Z27" s="31"/>
      <c r="AB27" s="56">
        <f>Table134558[[#This Row],[Thực thu]]-Table134558[[#This Row],[Đã nộp2]]</f>
        <v>3334500</v>
      </c>
      <c r="AC27" s="64"/>
    </row>
    <row r="28" spans="1:29" hidden="1" x14ac:dyDescent="0.25">
      <c r="A28" s="29">
        <v>16</v>
      </c>
      <c r="B28" s="28" t="s">
        <v>400</v>
      </c>
      <c r="C28" s="28" t="s">
        <v>401</v>
      </c>
      <c r="D28" s="29" t="s">
        <v>402</v>
      </c>
      <c r="E28" s="29" t="s">
        <v>33</v>
      </c>
      <c r="F28" s="29" t="s">
        <v>34</v>
      </c>
      <c r="G28" s="29" t="s">
        <v>357</v>
      </c>
      <c r="H28" s="28" t="s">
        <v>37</v>
      </c>
      <c r="I28" s="29">
        <v>15</v>
      </c>
      <c r="J28" s="29">
        <f>Table134558[[#This Row],[Số TC đăng ký]]-Table134558[[#This Row],[Số tin chỉ ]]-Table134558[[#This Row],[Số tin chỉ  ]]</f>
        <v>15</v>
      </c>
      <c r="K28" s="45">
        <f>+Table134558[[#This Row],[Số tin chỉ]]*234000</f>
        <v>3510000</v>
      </c>
      <c r="L28" s="29"/>
      <c r="M28" s="45"/>
      <c r="O28" s="31">
        <f>+Table134558[[#This Row],[Số tin chỉ  ]]*312000</f>
        <v>0</v>
      </c>
      <c r="P28" s="31">
        <v>1112000</v>
      </c>
      <c r="Q28" s="31">
        <f>+Table134558[[#This Row],[Số tiền]]+Table134558[[#This Row],[Số tiền ]]+Table134558[[#This Row],[Số tiền2]]</f>
        <v>3510000</v>
      </c>
      <c r="R28" s="31">
        <f>+(Table134558[[#This Row],[Số tiền]]+Table134558[[#This Row],[Số tiền2]])*5%</f>
        <v>175500</v>
      </c>
      <c r="S28" s="31"/>
      <c r="T28" s="31">
        <f>+Table134558[[#This Row],[Tổng cộng]]-Table134558[[#This Row],[Giảm 5%]]-Table134558[[#This Row],[Miễn giảm]]+Table134558[[#This Row],[Nợ HP kì cũ]]</f>
        <v>4446500</v>
      </c>
      <c r="U28" s="28" t="str">
        <f>+IF(Table134558[[#This Row],[Số tiền]]&gt;0, "  Thu tiền Học phí HK2(19-20)"," ")</f>
        <v xml:space="preserve">  Thu tiền Học phí HK2(19-20)</v>
      </c>
      <c r="V28" s="28" t="str">
        <f>+IF(Table134558[[#This Row],[Số tiền ]]&gt;0, " Giáo dục quốc phòng"," ")</f>
        <v xml:space="preserve"> </v>
      </c>
      <c r="W28" s="28" t="str">
        <f>+IF(Table134558[[#This Row],[Số tiền2]]&gt;0, " Giáo dục thể chất"," ")</f>
        <v xml:space="preserve"> </v>
      </c>
      <c r="X28" s="28" t="str">
        <f>+Table134558[[#This Row],[Column1]]&amp; "-" &amp;Table134558[[#This Row],[Column2]]&amp;"-"&amp;Table134558[[#This Row],[Column3]]</f>
        <v xml:space="preserve">  Thu tiền Học phí HK2(19-20)- - </v>
      </c>
      <c r="Z28" s="31"/>
      <c r="AB28" s="56">
        <f>Table134558[[#This Row],[Thực thu]]-Table134558[[#This Row],[Đã nộp2]]</f>
        <v>4446500</v>
      </c>
      <c r="AC28" s="64"/>
    </row>
    <row r="29" spans="1:29" hidden="1" x14ac:dyDescent="0.25">
      <c r="A29" s="29">
        <v>17</v>
      </c>
      <c r="B29" s="28" t="s">
        <v>403</v>
      </c>
      <c r="C29" s="28" t="s">
        <v>404</v>
      </c>
      <c r="D29" s="29" t="s">
        <v>405</v>
      </c>
      <c r="E29" s="29" t="s">
        <v>33</v>
      </c>
      <c r="F29" s="29" t="s">
        <v>34</v>
      </c>
      <c r="G29" s="29" t="s">
        <v>357</v>
      </c>
      <c r="H29" s="28" t="s">
        <v>37</v>
      </c>
      <c r="I29" s="29">
        <v>15</v>
      </c>
      <c r="J29" s="29">
        <f>Table134558[[#This Row],[Số TC đăng ký]]-Table134558[[#This Row],[Số tin chỉ ]]-Table134558[[#This Row],[Số tin chỉ  ]]</f>
        <v>15</v>
      </c>
      <c r="K29" s="45">
        <f>+Table134558[[#This Row],[Số tin chỉ]]*234000</f>
        <v>3510000</v>
      </c>
      <c r="L29" s="29"/>
      <c r="M29" s="45"/>
      <c r="O29" s="31">
        <f>+Table134558[[#This Row],[Số tin chỉ  ]]*312000</f>
        <v>0</v>
      </c>
      <c r="P29" s="31"/>
      <c r="Q29" s="31">
        <f>+Table134558[[#This Row],[Số tiền]]+Table134558[[#This Row],[Số tiền ]]+Table134558[[#This Row],[Số tiền2]]</f>
        <v>3510000</v>
      </c>
      <c r="R29" s="31">
        <f>+(Table134558[[#This Row],[Số tiền]]+Table134558[[#This Row],[Số tiền2]])*5%</f>
        <v>175500</v>
      </c>
      <c r="S29" s="31"/>
      <c r="T29" s="31">
        <f>+Table134558[[#This Row],[Tổng cộng]]-Table134558[[#This Row],[Giảm 5%]]-Table134558[[#This Row],[Miễn giảm]]+Table134558[[#This Row],[Nợ HP kì cũ]]</f>
        <v>3334500</v>
      </c>
      <c r="U29" s="28" t="str">
        <f>+IF(Table134558[[#This Row],[Số tiền]]&gt;0, "  Thu tiền Học phí HK2(19-20)"," ")</f>
        <v xml:space="preserve">  Thu tiền Học phí HK2(19-20)</v>
      </c>
      <c r="V29" s="28" t="str">
        <f>+IF(Table134558[[#This Row],[Số tiền ]]&gt;0, " Giáo dục quốc phòng"," ")</f>
        <v xml:space="preserve"> </v>
      </c>
      <c r="W29" s="28" t="str">
        <f>+IF(Table134558[[#This Row],[Số tiền2]]&gt;0, " Giáo dục thể chất"," ")</f>
        <v xml:space="preserve"> </v>
      </c>
      <c r="X29" s="28" t="str">
        <f>+Table134558[[#This Row],[Column1]]&amp; "-" &amp;Table134558[[#This Row],[Column2]]&amp;"-"&amp;Table134558[[#This Row],[Column3]]</f>
        <v xml:space="preserve">  Thu tiền Học phí HK2(19-20)- - </v>
      </c>
      <c r="Z29" s="31"/>
      <c r="AB29" s="56">
        <f>Table134558[[#This Row],[Thực thu]]-Table134558[[#This Row],[Đã nộp2]]</f>
        <v>3334500</v>
      </c>
      <c r="AC29" s="64"/>
    </row>
    <row r="30" spans="1:29" hidden="1" x14ac:dyDescent="0.25">
      <c r="A30" s="29">
        <v>18</v>
      </c>
      <c r="B30" s="28" t="s">
        <v>406</v>
      </c>
      <c r="C30" s="28" t="s">
        <v>407</v>
      </c>
      <c r="D30" s="29" t="s">
        <v>408</v>
      </c>
      <c r="E30" s="29" t="s">
        <v>33</v>
      </c>
      <c r="F30" s="29" t="s">
        <v>34</v>
      </c>
      <c r="G30" s="29" t="s">
        <v>357</v>
      </c>
      <c r="H30" s="28" t="s">
        <v>37</v>
      </c>
      <c r="I30" s="29">
        <v>15</v>
      </c>
      <c r="J30" s="29">
        <f>Table134558[[#This Row],[Số TC đăng ký]]-Table134558[[#This Row],[Số tin chỉ ]]-Table134558[[#This Row],[Số tin chỉ  ]]</f>
        <v>15</v>
      </c>
      <c r="K30" s="45">
        <f>+Table134558[[#This Row],[Số tin chỉ]]*234000</f>
        <v>3510000</v>
      </c>
      <c r="L30" s="29"/>
      <c r="M30" s="45"/>
      <c r="O30" s="31">
        <f>+Table134558[[#This Row],[Số tin chỉ  ]]*312000</f>
        <v>0</v>
      </c>
      <c r="P30" s="31"/>
      <c r="Q30" s="31">
        <f>+Table134558[[#This Row],[Số tiền]]+Table134558[[#This Row],[Số tiền ]]+Table134558[[#This Row],[Số tiền2]]</f>
        <v>3510000</v>
      </c>
      <c r="R30" s="31">
        <f>+(Table134558[[#This Row],[Số tiền]]+Table134558[[#This Row],[Số tiền2]])*5%</f>
        <v>175500</v>
      </c>
      <c r="S30" s="31"/>
      <c r="T30" s="31">
        <f>+Table134558[[#This Row],[Tổng cộng]]-Table134558[[#This Row],[Giảm 5%]]-Table134558[[#This Row],[Miễn giảm]]+Table134558[[#This Row],[Nợ HP kì cũ]]</f>
        <v>3334500</v>
      </c>
      <c r="U30" s="28" t="str">
        <f>+IF(Table134558[[#This Row],[Số tiền]]&gt;0, "  Thu tiền Học phí HK2(19-20)"," ")</f>
        <v xml:space="preserve">  Thu tiền Học phí HK2(19-20)</v>
      </c>
      <c r="V30" s="28" t="str">
        <f>+IF(Table134558[[#This Row],[Số tiền ]]&gt;0, " Giáo dục quốc phòng"," ")</f>
        <v xml:space="preserve"> </v>
      </c>
      <c r="W30" s="28" t="str">
        <f>+IF(Table134558[[#This Row],[Số tiền2]]&gt;0, " Giáo dục thể chất"," ")</f>
        <v xml:space="preserve"> </v>
      </c>
      <c r="X30" s="28" t="str">
        <f>+Table134558[[#This Row],[Column1]]&amp; "-" &amp;Table134558[[#This Row],[Column2]]&amp;"-"&amp;Table134558[[#This Row],[Column3]]</f>
        <v xml:space="preserve">  Thu tiền Học phí HK2(19-20)- - </v>
      </c>
      <c r="Z30" s="31"/>
      <c r="AB30" s="56">
        <f>Table134558[[#This Row],[Thực thu]]-Table134558[[#This Row],[Đã nộp2]]</f>
        <v>3334500</v>
      </c>
      <c r="AC30" s="64"/>
    </row>
    <row r="31" spans="1:29" hidden="1" x14ac:dyDescent="0.25">
      <c r="A31" s="29">
        <v>19</v>
      </c>
      <c r="B31" s="28" t="s">
        <v>409</v>
      </c>
      <c r="C31" s="28" t="s">
        <v>410</v>
      </c>
      <c r="D31" s="29" t="s">
        <v>411</v>
      </c>
      <c r="E31" s="29" t="s">
        <v>33</v>
      </c>
      <c r="F31" s="29" t="s">
        <v>34</v>
      </c>
      <c r="G31" s="29" t="s">
        <v>357</v>
      </c>
      <c r="H31" s="28" t="s">
        <v>37</v>
      </c>
      <c r="I31" s="29">
        <v>15</v>
      </c>
      <c r="J31" s="29">
        <f>Table134558[[#This Row],[Số TC đăng ký]]-Table134558[[#This Row],[Số tin chỉ ]]-Table134558[[#This Row],[Số tin chỉ  ]]</f>
        <v>15</v>
      </c>
      <c r="K31" s="45">
        <f>+Table134558[[#This Row],[Số tin chỉ]]*234000</f>
        <v>3510000</v>
      </c>
      <c r="L31" s="29"/>
      <c r="M31" s="45"/>
      <c r="O31" s="31">
        <f>+Table134558[[#This Row],[Số tin chỉ  ]]*312000</f>
        <v>0</v>
      </c>
      <c r="P31" s="31"/>
      <c r="Q31" s="31">
        <f>+Table134558[[#This Row],[Số tiền]]+Table134558[[#This Row],[Số tiền ]]+Table134558[[#This Row],[Số tiền2]]</f>
        <v>3510000</v>
      </c>
      <c r="R31" s="31">
        <f>+(Table134558[[#This Row],[Số tiền]]+Table134558[[#This Row],[Số tiền2]])*5%</f>
        <v>175500</v>
      </c>
      <c r="S31" s="31"/>
      <c r="T31" s="31">
        <f>+Table134558[[#This Row],[Tổng cộng]]-Table134558[[#This Row],[Giảm 5%]]-Table134558[[#This Row],[Miễn giảm]]+Table134558[[#This Row],[Nợ HP kì cũ]]</f>
        <v>3334500</v>
      </c>
      <c r="U31" s="28" t="str">
        <f>+IF(Table134558[[#This Row],[Số tiền]]&gt;0, "  Thu tiền Học phí HK2(19-20)"," ")</f>
        <v xml:space="preserve">  Thu tiền Học phí HK2(19-20)</v>
      </c>
      <c r="V31" s="28" t="str">
        <f>+IF(Table134558[[#This Row],[Số tiền ]]&gt;0, " Giáo dục quốc phòng"," ")</f>
        <v xml:space="preserve"> </v>
      </c>
      <c r="W31" s="28" t="str">
        <f>+IF(Table134558[[#This Row],[Số tiền2]]&gt;0, " Giáo dục thể chất"," ")</f>
        <v xml:space="preserve"> </v>
      </c>
      <c r="X31" s="28" t="str">
        <f>+Table134558[[#This Row],[Column1]]&amp; "-" &amp;Table134558[[#This Row],[Column2]]&amp;"-"&amp;Table134558[[#This Row],[Column3]]</f>
        <v xml:space="preserve">  Thu tiền Học phí HK2(19-20)- - </v>
      </c>
      <c r="Z31" s="31"/>
      <c r="AB31" s="56">
        <f>Table134558[[#This Row],[Thực thu]]-Table134558[[#This Row],[Đã nộp2]]</f>
        <v>3334500</v>
      </c>
      <c r="AC31" s="64"/>
    </row>
    <row r="32" spans="1:29" hidden="1" x14ac:dyDescent="0.25">
      <c r="A32" s="29">
        <v>20</v>
      </c>
      <c r="B32" s="47" t="s">
        <v>412</v>
      </c>
      <c r="C32" s="47" t="s">
        <v>413</v>
      </c>
      <c r="D32" s="48" t="s">
        <v>414</v>
      </c>
      <c r="E32" s="48" t="s">
        <v>33</v>
      </c>
      <c r="F32" s="48" t="s">
        <v>34</v>
      </c>
      <c r="G32" s="48" t="s">
        <v>357</v>
      </c>
      <c r="H32" s="47" t="s">
        <v>37</v>
      </c>
      <c r="I32" s="48">
        <v>18</v>
      </c>
      <c r="J32" s="48">
        <f>Table134558[[#This Row],[Số TC đăng ký]]-Table134558[[#This Row],[Số tin chỉ ]]-Table134558[[#This Row],[Số tin chỉ  ]]</f>
        <v>18</v>
      </c>
      <c r="K32" s="49">
        <f>+Table134558[[#This Row],[Số tin chỉ]]*234000</f>
        <v>4212000</v>
      </c>
      <c r="L32" s="48"/>
      <c r="M32" s="49"/>
      <c r="N32" s="48"/>
      <c r="O32" s="50">
        <f>+Table134558[[#This Row],[Số tin chỉ  ]]*312000</f>
        <v>0</v>
      </c>
      <c r="P32" s="50"/>
      <c r="Q32" s="50">
        <f>+Table134558[[#This Row],[Số tiền]]+Table134558[[#This Row],[Số tiền ]]+Table134558[[#This Row],[Số tiền2]]</f>
        <v>4212000</v>
      </c>
      <c r="R32" s="50">
        <f>+(Table134558[[#This Row],[Số tiền]]+Table134558[[#This Row],[Số tiền2]])*5%</f>
        <v>210600</v>
      </c>
      <c r="S32" s="50"/>
      <c r="T32" s="50">
        <f>+Table134558[[#This Row],[Tổng cộng]]-Table134558[[#This Row],[Giảm 5%]]-Table134558[[#This Row],[Miễn giảm]]+Table134558[[#This Row],[Nợ HP kì cũ]]</f>
        <v>4001400</v>
      </c>
      <c r="U32" s="47" t="str">
        <f>+IF(Table134558[[#This Row],[Số tiền]]&gt;0, "  Thu tiền Học phí HK2(19-20)"," ")</f>
        <v xml:space="preserve">  Thu tiền Học phí HK2(19-20)</v>
      </c>
      <c r="V32" s="47" t="str">
        <f>+IF(Table134558[[#This Row],[Số tiền ]]&gt;0, " Giáo dục quốc phòng"," ")</f>
        <v xml:space="preserve"> </v>
      </c>
      <c r="W32" s="47" t="str">
        <f>+IF(Table134558[[#This Row],[Số tiền2]]&gt;0, " Giáo dục thể chất"," ")</f>
        <v xml:space="preserve"> </v>
      </c>
      <c r="X32" s="47" t="str">
        <f>+Table134558[[#This Row],[Column1]]&amp; "-" &amp;Table134558[[#This Row],[Column2]]&amp;"-"&amp;Table134558[[#This Row],[Column3]]</f>
        <v xml:space="preserve">  Thu tiền Học phí HK2(19-20)- - </v>
      </c>
      <c r="Y32" s="51"/>
      <c r="Z32" s="50"/>
      <c r="AA32" s="47"/>
      <c r="AB32" s="56">
        <f>Table134558[[#This Row],[Thực thu]]-Table134558[[#This Row],[Đã nộp2]]</f>
        <v>4001400</v>
      </c>
      <c r="AC32" s="64"/>
    </row>
    <row r="33" spans="1:29" hidden="1" x14ac:dyDescent="0.25">
      <c r="A33" s="29">
        <v>21</v>
      </c>
      <c r="B33" s="28" t="s">
        <v>415</v>
      </c>
      <c r="C33" s="28" t="s">
        <v>416</v>
      </c>
      <c r="D33" s="29" t="s">
        <v>417</v>
      </c>
      <c r="E33" s="29" t="s">
        <v>33</v>
      </c>
      <c r="F33" s="29" t="s">
        <v>34</v>
      </c>
      <c r="G33" s="29" t="s">
        <v>357</v>
      </c>
      <c r="H33" s="28" t="s">
        <v>37</v>
      </c>
      <c r="I33" s="29">
        <v>15</v>
      </c>
      <c r="J33" s="29">
        <f>Table134558[[#This Row],[Số TC đăng ký]]-Table134558[[#This Row],[Số tin chỉ ]]-Table134558[[#This Row],[Số tin chỉ  ]]</f>
        <v>15</v>
      </c>
      <c r="K33" s="45">
        <f>+Table134558[[#This Row],[Số tin chỉ]]*234000</f>
        <v>3510000</v>
      </c>
      <c r="L33" s="29"/>
      <c r="M33" s="45"/>
      <c r="O33" s="31">
        <f>+Table134558[[#This Row],[Số tin chỉ  ]]*312000</f>
        <v>0</v>
      </c>
      <c r="P33" s="31"/>
      <c r="Q33" s="31">
        <f>+Table134558[[#This Row],[Số tiền]]+Table134558[[#This Row],[Số tiền ]]+Table134558[[#This Row],[Số tiền2]]</f>
        <v>3510000</v>
      </c>
      <c r="R33" s="31">
        <f>+(Table134558[[#This Row],[Số tiền]]+Table134558[[#This Row],[Số tiền2]])*5%</f>
        <v>175500</v>
      </c>
      <c r="S33" s="31"/>
      <c r="T33" s="31">
        <f>+Table134558[[#This Row],[Tổng cộng]]-Table134558[[#This Row],[Giảm 5%]]-Table134558[[#This Row],[Miễn giảm]]+Table134558[[#This Row],[Nợ HP kì cũ]]</f>
        <v>3334500</v>
      </c>
      <c r="U33" s="28" t="str">
        <f>+IF(Table134558[[#This Row],[Số tiền]]&gt;0, "  Thu tiền Học phí HK2(19-20)"," ")</f>
        <v xml:space="preserve">  Thu tiền Học phí HK2(19-20)</v>
      </c>
      <c r="V33" s="28" t="str">
        <f>+IF(Table134558[[#This Row],[Số tiền ]]&gt;0, " Giáo dục quốc phòng"," ")</f>
        <v xml:space="preserve"> </v>
      </c>
      <c r="W33" s="28" t="str">
        <f>+IF(Table134558[[#This Row],[Số tiền2]]&gt;0, " Giáo dục thể chất"," ")</f>
        <v xml:space="preserve"> </v>
      </c>
      <c r="X33" s="28" t="str">
        <f>+Table134558[[#This Row],[Column1]]&amp; "-" &amp;Table134558[[#This Row],[Column2]]&amp;"-"&amp;Table134558[[#This Row],[Column3]]</f>
        <v xml:space="preserve">  Thu tiền Học phí HK2(19-20)- - </v>
      </c>
      <c r="Z33" s="31"/>
      <c r="AB33" s="56">
        <f>Table134558[[#This Row],[Thực thu]]-Table134558[[#This Row],[Đã nộp2]]</f>
        <v>3334500</v>
      </c>
      <c r="AC33" s="64"/>
    </row>
    <row r="34" spans="1:29" hidden="1" x14ac:dyDescent="0.25">
      <c r="A34" s="29">
        <v>22</v>
      </c>
      <c r="B34" s="28" t="s">
        <v>418</v>
      </c>
      <c r="C34" s="28" t="s">
        <v>419</v>
      </c>
      <c r="D34" s="29" t="s">
        <v>420</v>
      </c>
      <c r="E34" s="29" t="s">
        <v>33</v>
      </c>
      <c r="F34" s="29" t="s">
        <v>34</v>
      </c>
      <c r="G34" s="29" t="s">
        <v>357</v>
      </c>
      <c r="H34" s="28" t="s">
        <v>37</v>
      </c>
      <c r="I34" s="29">
        <v>15</v>
      </c>
      <c r="J34" s="29">
        <f>Table134558[[#This Row],[Số TC đăng ký]]-Table134558[[#This Row],[Số tin chỉ ]]-Table134558[[#This Row],[Số tin chỉ  ]]</f>
        <v>15</v>
      </c>
      <c r="K34" s="45">
        <f>+Table134558[[#This Row],[Số tin chỉ]]*234000</f>
        <v>3510000</v>
      </c>
      <c r="L34" s="29"/>
      <c r="M34" s="45"/>
      <c r="O34" s="31">
        <f>+Table134558[[#This Row],[Số tin chỉ  ]]*312000</f>
        <v>0</v>
      </c>
      <c r="P34" s="31"/>
      <c r="Q34" s="31">
        <f>+Table134558[[#This Row],[Số tiền]]+Table134558[[#This Row],[Số tiền ]]+Table134558[[#This Row],[Số tiền2]]</f>
        <v>3510000</v>
      </c>
      <c r="R34" s="31">
        <f>+(Table134558[[#This Row],[Số tiền]]+Table134558[[#This Row],[Số tiền2]])*5%</f>
        <v>175500</v>
      </c>
      <c r="S34" s="31"/>
      <c r="T34" s="31">
        <f>+Table134558[[#This Row],[Tổng cộng]]-Table134558[[#This Row],[Giảm 5%]]-Table134558[[#This Row],[Miễn giảm]]+Table134558[[#This Row],[Nợ HP kì cũ]]</f>
        <v>3334500</v>
      </c>
      <c r="U34" s="28" t="str">
        <f>+IF(Table134558[[#This Row],[Số tiền]]&gt;0, "  Thu tiền Học phí HK2(19-20)"," ")</f>
        <v xml:space="preserve">  Thu tiền Học phí HK2(19-20)</v>
      </c>
      <c r="V34" s="28" t="str">
        <f>+IF(Table134558[[#This Row],[Số tiền ]]&gt;0, " Giáo dục quốc phòng"," ")</f>
        <v xml:space="preserve"> </v>
      </c>
      <c r="W34" s="28" t="str">
        <f>+IF(Table134558[[#This Row],[Số tiền2]]&gt;0, " Giáo dục thể chất"," ")</f>
        <v xml:space="preserve"> </v>
      </c>
      <c r="X34" s="28" t="str">
        <f>+Table134558[[#This Row],[Column1]]&amp; "-" &amp;Table134558[[#This Row],[Column2]]&amp;"-"&amp;Table134558[[#This Row],[Column3]]</f>
        <v xml:space="preserve">  Thu tiền Học phí HK2(19-20)- - </v>
      </c>
      <c r="Z34" s="31"/>
      <c r="AB34" s="56">
        <f>Table134558[[#This Row],[Thực thu]]-Table134558[[#This Row],[Đã nộp2]]</f>
        <v>3334500</v>
      </c>
      <c r="AC34" s="64"/>
    </row>
    <row r="35" spans="1:29" hidden="1" x14ac:dyDescent="0.25">
      <c r="A35" s="29">
        <v>23</v>
      </c>
      <c r="B35" s="28" t="s">
        <v>421</v>
      </c>
      <c r="C35" s="28" t="s">
        <v>422</v>
      </c>
      <c r="D35" s="29" t="s">
        <v>423</v>
      </c>
      <c r="E35" s="29" t="s">
        <v>33</v>
      </c>
      <c r="F35" s="29" t="s">
        <v>34</v>
      </c>
      <c r="G35" s="29" t="s">
        <v>357</v>
      </c>
      <c r="H35" s="28" t="s">
        <v>37</v>
      </c>
      <c r="I35" s="29">
        <v>15</v>
      </c>
      <c r="J35" s="29">
        <f>Table134558[[#This Row],[Số TC đăng ký]]-Table134558[[#This Row],[Số tin chỉ ]]-Table134558[[#This Row],[Số tin chỉ  ]]</f>
        <v>15</v>
      </c>
      <c r="K35" s="45">
        <f>+Table134558[[#This Row],[Số tin chỉ]]*234000</f>
        <v>3510000</v>
      </c>
      <c r="L35" s="29"/>
      <c r="M35" s="45"/>
      <c r="O35" s="31">
        <f>+Table134558[[#This Row],[Số tin chỉ  ]]*312000</f>
        <v>0</v>
      </c>
      <c r="P35" s="31"/>
      <c r="Q35" s="31">
        <f>+Table134558[[#This Row],[Số tiền]]+Table134558[[#This Row],[Số tiền ]]+Table134558[[#This Row],[Số tiền2]]</f>
        <v>3510000</v>
      </c>
      <c r="R35" s="31">
        <f>+(Table134558[[#This Row],[Số tiền]]+Table134558[[#This Row],[Số tiền2]])*5%</f>
        <v>175500</v>
      </c>
      <c r="S35" s="31"/>
      <c r="T35" s="31">
        <f>+Table134558[[#This Row],[Tổng cộng]]-Table134558[[#This Row],[Giảm 5%]]-Table134558[[#This Row],[Miễn giảm]]+Table134558[[#This Row],[Nợ HP kì cũ]]</f>
        <v>3334500</v>
      </c>
      <c r="U35" s="28" t="str">
        <f>+IF(Table134558[[#This Row],[Số tiền]]&gt;0, "  Thu tiền Học phí HK2(19-20)"," ")</f>
        <v xml:space="preserve">  Thu tiền Học phí HK2(19-20)</v>
      </c>
      <c r="V35" s="28" t="str">
        <f>+IF(Table134558[[#This Row],[Số tiền ]]&gt;0, " Giáo dục quốc phòng"," ")</f>
        <v xml:space="preserve"> </v>
      </c>
      <c r="W35" s="28" t="str">
        <f>+IF(Table134558[[#This Row],[Số tiền2]]&gt;0, " Giáo dục thể chất"," ")</f>
        <v xml:space="preserve"> </v>
      </c>
      <c r="X35" s="28" t="str">
        <f>+Table134558[[#This Row],[Column1]]&amp; "-" &amp;Table134558[[#This Row],[Column2]]&amp;"-"&amp;Table134558[[#This Row],[Column3]]</f>
        <v xml:space="preserve">  Thu tiền Học phí HK2(19-20)- - </v>
      </c>
      <c r="Z35" s="31"/>
      <c r="AB35" s="56">
        <f>Table134558[[#This Row],[Thực thu]]-Table134558[[#This Row],[Đã nộp2]]</f>
        <v>3334500</v>
      </c>
      <c r="AC35" s="64"/>
    </row>
    <row r="36" spans="1:29" hidden="1" x14ac:dyDescent="0.25">
      <c r="A36" s="29">
        <v>24</v>
      </c>
      <c r="B36" s="28" t="s">
        <v>424</v>
      </c>
      <c r="C36" s="28" t="s">
        <v>425</v>
      </c>
      <c r="D36" s="29" t="s">
        <v>426</v>
      </c>
      <c r="E36" s="29" t="s">
        <v>33</v>
      </c>
      <c r="F36" s="29" t="s">
        <v>34</v>
      </c>
      <c r="G36" s="29" t="s">
        <v>357</v>
      </c>
      <c r="H36" s="28" t="s">
        <v>37</v>
      </c>
      <c r="I36" s="29">
        <v>15</v>
      </c>
      <c r="J36" s="29">
        <f>Table134558[[#This Row],[Số TC đăng ký]]-Table134558[[#This Row],[Số tin chỉ ]]-Table134558[[#This Row],[Số tin chỉ  ]]</f>
        <v>15</v>
      </c>
      <c r="K36" s="45">
        <f>+Table134558[[#This Row],[Số tin chỉ]]*234000</f>
        <v>3510000</v>
      </c>
      <c r="L36" s="29"/>
      <c r="M36" s="45"/>
      <c r="O36" s="31">
        <f>+Table134558[[#This Row],[Số tin chỉ  ]]*312000</f>
        <v>0</v>
      </c>
      <c r="P36" s="31"/>
      <c r="Q36" s="31">
        <f>+Table134558[[#This Row],[Số tiền]]+Table134558[[#This Row],[Số tiền ]]+Table134558[[#This Row],[Số tiền2]]</f>
        <v>3510000</v>
      </c>
      <c r="R36" s="31">
        <f>+(Table134558[[#This Row],[Số tiền]]+Table134558[[#This Row],[Số tiền2]])*5%</f>
        <v>175500</v>
      </c>
      <c r="S36" s="31"/>
      <c r="T36" s="31">
        <f>+Table134558[[#This Row],[Tổng cộng]]-Table134558[[#This Row],[Giảm 5%]]-Table134558[[#This Row],[Miễn giảm]]+Table134558[[#This Row],[Nợ HP kì cũ]]</f>
        <v>3334500</v>
      </c>
      <c r="U36" s="28" t="str">
        <f>+IF(Table134558[[#This Row],[Số tiền]]&gt;0, "  Thu tiền Học phí HK2(19-20)"," ")</f>
        <v xml:space="preserve">  Thu tiền Học phí HK2(19-20)</v>
      </c>
      <c r="V36" s="28" t="str">
        <f>+IF(Table134558[[#This Row],[Số tiền ]]&gt;0, " Giáo dục quốc phòng"," ")</f>
        <v xml:space="preserve"> </v>
      </c>
      <c r="W36" s="28" t="str">
        <f>+IF(Table134558[[#This Row],[Số tiền2]]&gt;0, " Giáo dục thể chất"," ")</f>
        <v xml:space="preserve"> </v>
      </c>
      <c r="X36" s="28" t="str">
        <f>+Table134558[[#This Row],[Column1]]&amp; "-" &amp;Table134558[[#This Row],[Column2]]&amp;"-"&amp;Table134558[[#This Row],[Column3]]</f>
        <v xml:space="preserve">  Thu tiền Học phí HK2(19-20)- - </v>
      </c>
      <c r="Z36" s="31"/>
      <c r="AB36" s="56">
        <f>Table134558[[#This Row],[Thực thu]]-Table134558[[#This Row],[Đã nộp2]]</f>
        <v>3334500</v>
      </c>
      <c r="AC36" s="64"/>
    </row>
    <row r="37" spans="1:29" hidden="1" x14ac:dyDescent="0.25">
      <c r="A37" s="29">
        <v>25</v>
      </c>
      <c r="B37" s="28" t="s">
        <v>427</v>
      </c>
      <c r="C37" s="28" t="s">
        <v>428</v>
      </c>
      <c r="D37" s="29" t="s">
        <v>429</v>
      </c>
      <c r="E37" s="29" t="s">
        <v>33</v>
      </c>
      <c r="F37" s="29" t="s">
        <v>34</v>
      </c>
      <c r="G37" s="29" t="s">
        <v>357</v>
      </c>
      <c r="H37" s="28" t="s">
        <v>37</v>
      </c>
      <c r="I37" s="29">
        <v>15</v>
      </c>
      <c r="J37" s="29">
        <f>Table134558[[#This Row],[Số TC đăng ký]]-Table134558[[#This Row],[Số tin chỉ ]]-Table134558[[#This Row],[Số tin chỉ  ]]</f>
        <v>15</v>
      </c>
      <c r="K37" s="45">
        <f>+Table134558[[#This Row],[Số tin chỉ]]*234000</f>
        <v>3510000</v>
      </c>
      <c r="L37" s="29"/>
      <c r="M37" s="45"/>
      <c r="O37" s="31">
        <f>+Table134558[[#This Row],[Số tin chỉ  ]]*312000</f>
        <v>0</v>
      </c>
      <c r="P37" s="31"/>
      <c r="Q37" s="31">
        <f>+Table134558[[#This Row],[Số tiền]]+Table134558[[#This Row],[Số tiền ]]+Table134558[[#This Row],[Số tiền2]]</f>
        <v>3510000</v>
      </c>
      <c r="R37" s="31">
        <f>+(Table134558[[#This Row],[Số tiền]]+Table134558[[#This Row],[Số tiền2]])*5%</f>
        <v>175500</v>
      </c>
      <c r="S37" s="31"/>
      <c r="T37" s="31">
        <f>+Table134558[[#This Row],[Tổng cộng]]-Table134558[[#This Row],[Giảm 5%]]-Table134558[[#This Row],[Miễn giảm]]+Table134558[[#This Row],[Nợ HP kì cũ]]</f>
        <v>3334500</v>
      </c>
      <c r="U37" s="28" t="str">
        <f>+IF(Table134558[[#This Row],[Số tiền]]&gt;0, "  Thu tiền Học phí HK2(19-20)"," ")</f>
        <v xml:space="preserve">  Thu tiền Học phí HK2(19-20)</v>
      </c>
      <c r="V37" s="28" t="str">
        <f>+IF(Table134558[[#This Row],[Số tiền ]]&gt;0, " Giáo dục quốc phòng"," ")</f>
        <v xml:space="preserve"> </v>
      </c>
      <c r="W37" s="28" t="str">
        <f>+IF(Table134558[[#This Row],[Số tiền2]]&gt;0, " Giáo dục thể chất"," ")</f>
        <v xml:space="preserve"> </v>
      </c>
      <c r="X37" s="28" t="str">
        <f>+Table134558[[#This Row],[Column1]]&amp; "-" &amp;Table134558[[#This Row],[Column2]]&amp;"-"&amp;Table134558[[#This Row],[Column3]]</f>
        <v xml:space="preserve">  Thu tiền Học phí HK2(19-20)- - </v>
      </c>
      <c r="Z37" s="31"/>
      <c r="AB37" s="56">
        <f>Table134558[[#This Row],[Thực thu]]-Table134558[[#This Row],[Đã nộp2]]</f>
        <v>3334500</v>
      </c>
      <c r="AC37" s="64"/>
    </row>
    <row r="38" spans="1:29" hidden="1" x14ac:dyDescent="0.25">
      <c r="A38" s="29">
        <v>26</v>
      </c>
      <c r="B38" s="28" t="s">
        <v>430</v>
      </c>
      <c r="C38" s="28" t="s">
        <v>431</v>
      </c>
      <c r="D38" s="29" t="s">
        <v>432</v>
      </c>
      <c r="E38" s="29" t="s">
        <v>33</v>
      </c>
      <c r="F38" s="29" t="s">
        <v>34</v>
      </c>
      <c r="G38" s="29" t="s">
        <v>357</v>
      </c>
      <c r="H38" s="28" t="s">
        <v>37</v>
      </c>
      <c r="I38" s="29">
        <v>15</v>
      </c>
      <c r="J38" s="29">
        <f>Table134558[[#This Row],[Số TC đăng ký]]-Table134558[[#This Row],[Số tin chỉ ]]-Table134558[[#This Row],[Số tin chỉ  ]]</f>
        <v>15</v>
      </c>
      <c r="K38" s="45">
        <f>+Table134558[[#This Row],[Số tin chỉ]]*234000</f>
        <v>3510000</v>
      </c>
      <c r="L38" s="29"/>
      <c r="M38" s="45"/>
      <c r="O38" s="31">
        <f>+Table134558[[#This Row],[Số tin chỉ  ]]*312000</f>
        <v>0</v>
      </c>
      <c r="P38" s="31"/>
      <c r="Q38" s="31">
        <f>+Table134558[[#This Row],[Số tiền]]+Table134558[[#This Row],[Số tiền ]]+Table134558[[#This Row],[Số tiền2]]</f>
        <v>3510000</v>
      </c>
      <c r="R38" s="31">
        <f>+(Table134558[[#This Row],[Số tiền]]+Table134558[[#This Row],[Số tiền2]])*5%</f>
        <v>175500</v>
      </c>
      <c r="S38" s="31"/>
      <c r="T38" s="31">
        <f>+Table134558[[#This Row],[Tổng cộng]]-Table134558[[#This Row],[Giảm 5%]]-Table134558[[#This Row],[Miễn giảm]]+Table134558[[#This Row],[Nợ HP kì cũ]]</f>
        <v>3334500</v>
      </c>
      <c r="U38" s="28" t="str">
        <f>+IF(Table134558[[#This Row],[Số tiền]]&gt;0, "  Thu tiền Học phí HK2(19-20)"," ")</f>
        <v xml:space="preserve">  Thu tiền Học phí HK2(19-20)</v>
      </c>
      <c r="V38" s="28" t="str">
        <f>+IF(Table134558[[#This Row],[Số tiền ]]&gt;0, " Giáo dục quốc phòng"," ")</f>
        <v xml:space="preserve"> </v>
      </c>
      <c r="W38" s="28" t="str">
        <f>+IF(Table134558[[#This Row],[Số tiền2]]&gt;0, " Giáo dục thể chất"," ")</f>
        <v xml:space="preserve"> </v>
      </c>
      <c r="X38" s="28" t="str">
        <f>+Table134558[[#This Row],[Column1]]&amp; "-" &amp;Table134558[[#This Row],[Column2]]&amp;"-"&amp;Table134558[[#This Row],[Column3]]</f>
        <v xml:space="preserve">  Thu tiền Học phí HK2(19-20)- - </v>
      </c>
      <c r="Z38" s="31"/>
      <c r="AB38" s="56">
        <f>Table134558[[#This Row],[Thực thu]]-Table134558[[#This Row],[Đã nộp2]]</f>
        <v>3334500</v>
      </c>
      <c r="AC38" s="64"/>
    </row>
    <row r="39" spans="1:29" hidden="1" x14ac:dyDescent="0.25">
      <c r="A39" s="29">
        <v>27</v>
      </c>
      <c r="B39" s="28" t="s">
        <v>433</v>
      </c>
      <c r="C39" s="28" t="s">
        <v>434</v>
      </c>
      <c r="D39" s="29" t="s">
        <v>435</v>
      </c>
      <c r="E39" s="29" t="s">
        <v>33</v>
      </c>
      <c r="F39" s="29" t="s">
        <v>34</v>
      </c>
      <c r="G39" s="29" t="s">
        <v>357</v>
      </c>
      <c r="H39" s="28" t="s">
        <v>37</v>
      </c>
      <c r="I39" s="29">
        <v>15</v>
      </c>
      <c r="J39" s="29">
        <f>Table134558[[#This Row],[Số TC đăng ký]]-Table134558[[#This Row],[Số tin chỉ ]]-Table134558[[#This Row],[Số tin chỉ  ]]</f>
        <v>15</v>
      </c>
      <c r="K39" s="45">
        <f>+Table134558[[#This Row],[Số tin chỉ]]*234000</f>
        <v>3510000</v>
      </c>
      <c r="L39" s="29"/>
      <c r="M39" s="45"/>
      <c r="O39" s="31">
        <f>+Table134558[[#This Row],[Số tin chỉ  ]]*312000</f>
        <v>0</v>
      </c>
      <c r="P39" s="31"/>
      <c r="Q39" s="31">
        <f>+Table134558[[#This Row],[Số tiền]]+Table134558[[#This Row],[Số tiền ]]+Table134558[[#This Row],[Số tiền2]]</f>
        <v>3510000</v>
      </c>
      <c r="R39" s="31">
        <f>+(Table134558[[#This Row],[Số tiền]]+Table134558[[#This Row],[Số tiền2]])*5%</f>
        <v>175500</v>
      </c>
      <c r="S39" s="31"/>
      <c r="T39" s="31">
        <f>+Table134558[[#This Row],[Tổng cộng]]-Table134558[[#This Row],[Giảm 5%]]-Table134558[[#This Row],[Miễn giảm]]+Table134558[[#This Row],[Nợ HP kì cũ]]</f>
        <v>3334500</v>
      </c>
      <c r="U39" s="28" t="str">
        <f>+IF(Table134558[[#This Row],[Số tiền]]&gt;0, "  Thu tiền Học phí HK2(19-20)"," ")</f>
        <v xml:space="preserve">  Thu tiền Học phí HK2(19-20)</v>
      </c>
      <c r="V39" s="28" t="str">
        <f>+IF(Table134558[[#This Row],[Số tiền ]]&gt;0, " Giáo dục quốc phòng"," ")</f>
        <v xml:space="preserve"> </v>
      </c>
      <c r="W39" s="28" t="str">
        <f>+IF(Table134558[[#This Row],[Số tiền2]]&gt;0, " Giáo dục thể chất"," ")</f>
        <v xml:space="preserve"> </v>
      </c>
      <c r="X39" s="28" t="str">
        <f>+Table134558[[#This Row],[Column1]]&amp; "-" &amp;Table134558[[#This Row],[Column2]]&amp;"-"&amp;Table134558[[#This Row],[Column3]]</f>
        <v xml:space="preserve">  Thu tiền Học phí HK2(19-20)- - </v>
      </c>
      <c r="Z39" s="31"/>
      <c r="AB39" s="56">
        <f>Table134558[[#This Row],[Thực thu]]-Table134558[[#This Row],[Đã nộp2]]</f>
        <v>3334500</v>
      </c>
      <c r="AC39" s="64"/>
    </row>
    <row r="40" spans="1:29" hidden="1" x14ac:dyDescent="0.25">
      <c r="A40" s="29">
        <v>28</v>
      </c>
      <c r="B40" s="28" t="s">
        <v>436</v>
      </c>
      <c r="C40" s="28" t="s">
        <v>437</v>
      </c>
      <c r="D40" s="29" t="s">
        <v>438</v>
      </c>
      <c r="E40" s="29" t="s">
        <v>33</v>
      </c>
      <c r="F40" s="29" t="s">
        <v>34</v>
      </c>
      <c r="G40" s="29" t="s">
        <v>357</v>
      </c>
      <c r="H40" s="28" t="s">
        <v>37</v>
      </c>
      <c r="I40" s="29">
        <v>15</v>
      </c>
      <c r="J40" s="29">
        <f>Table134558[[#This Row],[Số TC đăng ký]]-Table134558[[#This Row],[Số tin chỉ ]]-Table134558[[#This Row],[Số tin chỉ  ]]</f>
        <v>15</v>
      </c>
      <c r="K40" s="45">
        <f>+Table134558[[#This Row],[Số tin chỉ]]*234000</f>
        <v>3510000</v>
      </c>
      <c r="L40" s="29"/>
      <c r="M40" s="45"/>
      <c r="O40" s="31">
        <f>+Table134558[[#This Row],[Số tin chỉ  ]]*312000</f>
        <v>0</v>
      </c>
      <c r="P40" s="31"/>
      <c r="Q40" s="31">
        <f>+Table134558[[#This Row],[Số tiền]]+Table134558[[#This Row],[Số tiền ]]+Table134558[[#This Row],[Số tiền2]]</f>
        <v>3510000</v>
      </c>
      <c r="R40" s="31">
        <f>+(Table134558[[#This Row],[Số tiền]]+Table134558[[#This Row],[Số tiền2]])*5%</f>
        <v>175500</v>
      </c>
      <c r="S40" s="31"/>
      <c r="T40" s="31">
        <f>+Table134558[[#This Row],[Tổng cộng]]-Table134558[[#This Row],[Giảm 5%]]-Table134558[[#This Row],[Miễn giảm]]+Table134558[[#This Row],[Nợ HP kì cũ]]</f>
        <v>3334500</v>
      </c>
      <c r="U40" s="28" t="str">
        <f>+IF(Table134558[[#This Row],[Số tiền]]&gt;0, "  Thu tiền Học phí HK2(19-20)"," ")</f>
        <v xml:space="preserve">  Thu tiền Học phí HK2(19-20)</v>
      </c>
      <c r="V40" s="28" t="str">
        <f>+IF(Table134558[[#This Row],[Số tiền ]]&gt;0, " Giáo dục quốc phòng"," ")</f>
        <v xml:space="preserve"> </v>
      </c>
      <c r="W40" s="28" t="str">
        <f>+IF(Table134558[[#This Row],[Số tiền2]]&gt;0, " Giáo dục thể chất"," ")</f>
        <v xml:space="preserve"> </v>
      </c>
      <c r="X40" s="28" t="str">
        <f>+Table134558[[#This Row],[Column1]]&amp; "-" &amp;Table134558[[#This Row],[Column2]]&amp;"-"&amp;Table134558[[#This Row],[Column3]]</f>
        <v xml:space="preserve">  Thu tiền Học phí HK2(19-20)- - </v>
      </c>
      <c r="Z40" s="31"/>
      <c r="AB40" s="56">
        <f>Table134558[[#This Row],[Thực thu]]-Table134558[[#This Row],[Đã nộp2]]</f>
        <v>3334500</v>
      </c>
      <c r="AC40" s="64"/>
    </row>
    <row r="41" spans="1:29" hidden="1" x14ac:dyDescent="0.25">
      <c r="A41" s="29">
        <v>29</v>
      </c>
      <c r="B41" s="28" t="s">
        <v>439</v>
      </c>
      <c r="C41" s="28" t="s">
        <v>440</v>
      </c>
      <c r="D41" s="29" t="s">
        <v>441</v>
      </c>
      <c r="E41" s="29" t="s">
        <v>33</v>
      </c>
      <c r="F41" s="29" t="s">
        <v>34</v>
      </c>
      <c r="G41" s="29" t="s">
        <v>357</v>
      </c>
      <c r="H41" s="28" t="s">
        <v>37</v>
      </c>
      <c r="I41" s="29">
        <v>15</v>
      </c>
      <c r="J41" s="29">
        <f>Table134558[[#This Row],[Số TC đăng ký]]-Table134558[[#This Row],[Số tin chỉ ]]-Table134558[[#This Row],[Số tin chỉ  ]]</f>
        <v>15</v>
      </c>
      <c r="K41" s="45">
        <f>+Table134558[[#This Row],[Số tin chỉ]]*234000</f>
        <v>3510000</v>
      </c>
      <c r="L41" s="29"/>
      <c r="M41" s="45"/>
      <c r="O41" s="31">
        <f>+Table134558[[#This Row],[Số tin chỉ  ]]*312000</f>
        <v>0</v>
      </c>
      <c r="P41" s="31"/>
      <c r="Q41" s="31">
        <f>+Table134558[[#This Row],[Số tiền]]+Table134558[[#This Row],[Số tiền ]]+Table134558[[#This Row],[Số tiền2]]</f>
        <v>3510000</v>
      </c>
      <c r="R41" s="31">
        <f>+(Table134558[[#This Row],[Số tiền]]+Table134558[[#This Row],[Số tiền2]])*5%</f>
        <v>175500</v>
      </c>
      <c r="S41" s="31"/>
      <c r="T41" s="31">
        <f>+Table134558[[#This Row],[Tổng cộng]]-Table134558[[#This Row],[Giảm 5%]]-Table134558[[#This Row],[Miễn giảm]]+Table134558[[#This Row],[Nợ HP kì cũ]]</f>
        <v>3334500</v>
      </c>
      <c r="U41" s="28" t="str">
        <f>+IF(Table134558[[#This Row],[Số tiền]]&gt;0, "  Thu tiền Học phí HK2(19-20)"," ")</f>
        <v xml:space="preserve">  Thu tiền Học phí HK2(19-20)</v>
      </c>
      <c r="V41" s="28" t="str">
        <f>+IF(Table134558[[#This Row],[Số tiền ]]&gt;0, " Giáo dục quốc phòng"," ")</f>
        <v xml:space="preserve"> </v>
      </c>
      <c r="W41" s="28" t="str">
        <f>+IF(Table134558[[#This Row],[Số tiền2]]&gt;0, " Giáo dục thể chất"," ")</f>
        <v xml:space="preserve"> </v>
      </c>
      <c r="X41" s="28" t="str">
        <f>+Table134558[[#This Row],[Column1]]&amp; "-" &amp;Table134558[[#This Row],[Column2]]&amp;"-"&amp;Table134558[[#This Row],[Column3]]</f>
        <v xml:space="preserve">  Thu tiền Học phí HK2(19-20)- - </v>
      </c>
      <c r="Z41" s="31"/>
      <c r="AB41" s="56">
        <f>Table134558[[#This Row],[Thực thu]]-Table134558[[#This Row],[Đã nộp2]]</f>
        <v>3334500</v>
      </c>
      <c r="AC41" s="64"/>
    </row>
    <row r="42" spans="1:29" hidden="1" x14ac:dyDescent="0.25">
      <c r="A42" s="29">
        <v>30</v>
      </c>
      <c r="B42" s="28" t="s">
        <v>442</v>
      </c>
      <c r="C42" s="28" t="s">
        <v>443</v>
      </c>
      <c r="D42" s="29" t="s">
        <v>444</v>
      </c>
      <c r="E42" s="29" t="s">
        <v>33</v>
      </c>
      <c r="F42" s="29" t="s">
        <v>34</v>
      </c>
      <c r="G42" s="29" t="s">
        <v>357</v>
      </c>
      <c r="H42" s="28" t="s">
        <v>37</v>
      </c>
      <c r="I42" s="29">
        <v>15</v>
      </c>
      <c r="J42" s="29">
        <f>Table134558[[#This Row],[Số TC đăng ký]]-Table134558[[#This Row],[Số tin chỉ ]]-Table134558[[#This Row],[Số tin chỉ  ]]</f>
        <v>15</v>
      </c>
      <c r="K42" s="45">
        <f>+Table134558[[#This Row],[Số tin chỉ]]*234000</f>
        <v>3510000</v>
      </c>
      <c r="L42" s="29"/>
      <c r="M42" s="45"/>
      <c r="O42" s="31">
        <f>+Table134558[[#This Row],[Số tin chỉ  ]]*312000</f>
        <v>0</v>
      </c>
      <c r="P42" s="31"/>
      <c r="Q42" s="31">
        <f>+Table134558[[#This Row],[Số tiền]]+Table134558[[#This Row],[Số tiền ]]+Table134558[[#This Row],[Số tiền2]]</f>
        <v>3510000</v>
      </c>
      <c r="R42" s="31">
        <f>+(Table134558[[#This Row],[Số tiền]]+Table134558[[#This Row],[Số tiền2]])*5%</f>
        <v>175500</v>
      </c>
      <c r="S42" s="31"/>
      <c r="T42" s="31">
        <f>+Table134558[[#This Row],[Tổng cộng]]-Table134558[[#This Row],[Giảm 5%]]-Table134558[[#This Row],[Miễn giảm]]+Table134558[[#This Row],[Nợ HP kì cũ]]</f>
        <v>3334500</v>
      </c>
      <c r="U42" s="28" t="str">
        <f>+IF(Table134558[[#This Row],[Số tiền]]&gt;0, "  Thu tiền Học phí HK2(19-20)"," ")</f>
        <v xml:space="preserve">  Thu tiền Học phí HK2(19-20)</v>
      </c>
      <c r="V42" s="28" t="str">
        <f>+IF(Table134558[[#This Row],[Số tiền ]]&gt;0, " Giáo dục quốc phòng"," ")</f>
        <v xml:space="preserve"> </v>
      </c>
      <c r="W42" s="28" t="str">
        <f>+IF(Table134558[[#This Row],[Số tiền2]]&gt;0, " Giáo dục thể chất"," ")</f>
        <v xml:space="preserve"> </v>
      </c>
      <c r="X42" s="28" t="str">
        <f>+Table134558[[#This Row],[Column1]]&amp; "-" &amp;Table134558[[#This Row],[Column2]]&amp;"-"&amp;Table134558[[#This Row],[Column3]]</f>
        <v xml:space="preserve">  Thu tiền Học phí HK2(19-20)- - </v>
      </c>
      <c r="Z42" s="31"/>
      <c r="AB42" s="56">
        <f>Table134558[[#This Row],[Thực thu]]-Table134558[[#This Row],[Đã nộp2]]</f>
        <v>3334500</v>
      </c>
      <c r="AC42" s="64"/>
    </row>
    <row r="43" spans="1:29" hidden="1" x14ac:dyDescent="0.25">
      <c r="A43" s="29">
        <v>31</v>
      </c>
      <c r="B43" s="28" t="s">
        <v>445</v>
      </c>
      <c r="C43" s="28" t="s">
        <v>446</v>
      </c>
      <c r="D43" s="29" t="s">
        <v>447</v>
      </c>
      <c r="E43" s="29" t="s">
        <v>33</v>
      </c>
      <c r="F43" s="29" t="s">
        <v>34</v>
      </c>
      <c r="G43" s="29" t="s">
        <v>357</v>
      </c>
      <c r="H43" s="28" t="s">
        <v>37</v>
      </c>
      <c r="I43" s="29">
        <v>15</v>
      </c>
      <c r="J43" s="29">
        <f>Table134558[[#This Row],[Số TC đăng ký]]-Table134558[[#This Row],[Số tin chỉ ]]-Table134558[[#This Row],[Số tin chỉ  ]]</f>
        <v>15</v>
      </c>
      <c r="K43" s="45">
        <f>+Table134558[[#This Row],[Số tin chỉ]]*234000</f>
        <v>3510000</v>
      </c>
      <c r="L43" s="29"/>
      <c r="M43" s="45"/>
      <c r="O43" s="31">
        <f>+Table134558[[#This Row],[Số tin chỉ  ]]*312000</f>
        <v>0</v>
      </c>
      <c r="P43" s="31"/>
      <c r="Q43" s="31">
        <f>+Table134558[[#This Row],[Số tiền]]+Table134558[[#This Row],[Số tiền ]]+Table134558[[#This Row],[Số tiền2]]</f>
        <v>3510000</v>
      </c>
      <c r="R43" s="31">
        <f>+(Table134558[[#This Row],[Số tiền]]+Table134558[[#This Row],[Số tiền2]])*5%</f>
        <v>175500</v>
      </c>
      <c r="S43" s="31"/>
      <c r="T43" s="31">
        <f>+Table134558[[#This Row],[Tổng cộng]]-Table134558[[#This Row],[Giảm 5%]]-Table134558[[#This Row],[Miễn giảm]]+Table134558[[#This Row],[Nợ HP kì cũ]]</f>
        <v>3334500</v>
      </c>
      <c r="U43" s="28" t="str">
        <f>+IF(Table134558[[#This Row],[Số tiền]]&gt;0, "  Thu tiền Học phí HK2(19-20)"," ")</f>
        <v xml:space="preserve">  Thu tiền Học phí HK2(19-20)</v>
      </c>
      <c r="V43" s="28" t="str">
        <f>+IF(Table134558[[#This Row],[Số tiền ]]&gt;0, " Giáo dục quốc phòng"," ")</f>
        <v xml:space="preserve"> </v>
      </c>
      <c r="W43" s="28" t="str">
        <f>+IF(Table134558[[#This Row],[Số tiền2]]&gt;0, " Giáo dục thể chất"," ")</f>
        <v xml:space="preserve"> </v>
      </c>
      <c r="X43" s="28" t="str">
        <f>+Table134558[[#This Row],[Column1]]&amp; "-" &amp;Table134558[[#This Row],[Column2]]&amp;"-"&amp;Table134558[[#This Row],[Column3]]</f>
        <v xml:space="preserve">  Thu tiền Học phí HK2(19-20)- - </v>
      </c>
      <c r="Z43" s="31"/>
      <c r="AB43" s="56">
        <f>Table134558[[#This Row],[Thực thu]]-Table134558[[#This Row],[Đã nộp2]]</f>
        <v>3334500</v>
      </c>
      <c r="AC43" s="64"/>
    </row>
    <row r="44" spans="1:29" hidden="1" x14ac:dyDescent="0.25">
      <c r="A44" s="29">
        <v>32</v>
      </c>
      <c r="B44" s="28" t="s">
        <v>448</v>
      </c>
      <c r="C44" s="28" t="s">
        <v>449</v>
      </c>
      <c r="D44" s="29" t="s">
        <v>450</v>
      </c>
      <c r="E44" s="29" t="s">
        <v>33</v>
      </c>
      <c r="F44" s="29" t="s">
        <v>34</v>
      </c>
      <c r="G44" s="29" t="s">
        <v>357</v>
      </c>
      <c r="H44" s="28" t="s">
        <v>37</v>
      </c>
      <c r="I44" s="29">
        <v>15</v>
      </c>
      <c r="J44" s="29">
        <f>Table134558[[#This Row],[Số TC đăng ký]]-Table134558[[#This Row],[Số tin chỉ ]]-Table134558[[#This Row],[Số tin chỉ  ]]</f>
        <v>15</v>
      </c>
      <c r="K44" s="45">
        <f>+Table134558[[#This Row],[Số tin chỉ]]*234000</f>
        <v>3510000</v>
      </c>
      <c r="L44" s="29"/>
      <c r="M44" s="45"/>
      <c r="O44" s="31">
        <f>+Table134558[[#This Row],[Số tin chỉ  ]]*312000</f>
        <v>0</v>
      </c>
      <c r="P44" s="31"/>
      <c r="Q44" s="31">
        <f>+Table134558[[#This Row],[Số tiền]]+Table134558[[#This Row],[Số tiền ]]+Table134558[[#This Row],[Số tiền2]]</f>
        <v>3510000</v>
      </c>
      <c r="R44" s="31">
        <f>+(Table134558[[#This Row],[Số tiền]]+Table134558[[#This Row],[Số tiền2]])*5%</f>
        <v>175500</v>
      </c>
      <c r="S44" s="31"/>
      <c r="T44" s="31">
        <f>+Table134558[[#This Row],[Tổng cộng]]-Table134558[[#This Row],[Giảm 5%]]-Table134558[[#This Row],[Miễn giảm]]+Table134558[[#This Row],[Nợ HP kì cũ]]</f>
        <v>3334500</v>
      </c>
      <c r="U44" s="28" t="str">
        <f>+IF(Table134558[[#This Row],[Số tiền]]&gt;0, "  Thu tiền Học phí HK2(19-20)"," ")</f>
        <v xml:space="preserve">  Thu tiền Học phí HK2(19-20)</v>
      </c>
      <c r="V44" s="28" t="str">
        <f>+IF(Table134558[[#This Row],[Số tiền ]]&gt;0, " Giáo dục quốc phòng"," ")</f>
        <v xml:space="preserve"> </v>
      </c>
      <c r="W44" s="28" t="str">
        <f>+IF(Table134558[[#This Row],[Số tiền2]]&gt;0, " Giáo dục thể chất"," ")</f>
        <v xml:space="preserve"> </v>
      </c>
      <c r="X44" s="28" t="str">
        <f>+Table134558[[#This Row],[Column1]]&amp; "-" &amp;Table134558[[#This Row],[Column2]]&amp;"-"&amp;Table134558[[#This Row],[Column3]]</f>
        <v xml:space="preserve">  Thu tiền Học phí HK2(19-20)- - </v>
      </c>
      <c r="Z44" s="31"/>
      <c r="AB44" s="56">
        <f>Table134558[[#This Row],[Thực thu]]-Table134558[[#This Row],[Đã nộp2]]</f>
        <v>3334500</v>
      </c>
      <c r="AC44" s="64"/>
    </row>
    <row r="45" spans="1:29" hidden="1" x14ac:dyDescent="0.25">
      <c r="A45" s="29">
        <v>33</v>
      </c>
      <c r="B45" s="28" t="s">
        <v>451</v>
      </c>
      <c r="C45" s="28" t="s">
        <v>452</v>
      </c>
      <c r="D45" s="29" t="s">
        <v>453</v>
      </c>
      <c r="E45" s="29" t="s">
        <v>33</v>
      </c>
      <c r="F45" s="29" t="s">
        <v>34</v>
      </c>
      <c r="G45" s="29" t="s">
        <v>357</v>
      </c>
      <c r="H45" s="28" t="s">
        <v>37</v>
      </c>
      <c r="I45" s="29">
        <v>15</v>
      </c>
      <c r="J45" s="29">
        <f>Table134558[[#This Row],[Số TC đăng ký]]-Table134558[[#This Row],[Số tin chỉ ]]-Table134558[[#This Row],[Số tin chỉ  ]]</f>
        <v>15</v>
      </c>
      <c r="K45" s="45">
        <f>+Table134558[[#This Row],[Số tin chỉ]]*234000</f>
        <v>3510000</v>
      </c>
      <c r="L45" s="29"/>
      <c r="M45" s="45"/>
      <c r="O45" s="31">
        <f>+Table134558[[#This Row],[Số tin chỉ  ]]*312000</f>
        <v>0</v>
      </c>
      <c r="P45" s="31"/>
      <c r="Q45" s="31">
        <f>+Table134558[[#This Row],[Số tiền]]+Table134558[[#This Row],[Số tiền ]]+Table134558[[#This Row],[Số tiền2]]</f>
        <v>3510000</v>
      </c>
      <c r="R45" s="31">
        <f>+(Table134558[[#This Row],[Số tiền]]+Table134558[[#This Row],[Số tiền2]])*5%</f>
        <v>175500</v>
      </c>
      <c r="S45" s="31"/>
      <c r="T45" s="31">
        <f>+Table134558[[#This Row],[Tổng cộng]]-Table134558[[#This Row],[Giảm 5%]]-Table134558[[#This Row],[Miễn giảm]]+Table134558[[#This Row],[Nợ HP kì cũ]]</f>
        <v>3334500</v>
      </c>
      <c r="U45" s="28" t="str">
        <f>+IF(Table134558[[#This Row],[Số tiền]]&gt;0, "  Thu tiền Học phí HK2(19-20)"," ")</f>
        <v xml:space="preserve">  Thu tiền Học phí HK2(19-20)</v>
      </c>
      <c r="V45" s="28" t="str">
        <f>+IF(Table134558[[#This Row],[Số tiền ]]&gt;0, " Giáo dục quốc phòng"," ")</f>
        <v xml:space="preserve"> </v>
      </c>
      <c r="W45" s="28" t="str">
        <f>+IF(Table134558[[#This Row],[Số tiền2]]&gt;0, " Giáo dục thể chất"," ")</f>
        <v xml:space="preserve"> </v>
      </c>
      <c r="X45" s="28" t="str">
        <f>+Table134558[[#This Row],[Column1]]&amp; "-" &amp;Table134558[[#This Row],[Column2]]&amp;"-"&amp;Table134558[[#This Row],[Column3]]</f>
        <v xml:space="preserve">  Thu tiền Học phí HK2(19-20)- - </v>
      </c>
      <c r="Z45" s="31"/>
      <c r="AB45" s="56">
        <f>Table134558[[#This Row],[Thực thu]]-Table134558[[#This Row],[Đã nộp2]]</f>
        <v>3334500</v>
      </c>
      <c r="AC45" s="64"/>
    </row>
    <row r="46" spans="1:29" hidden="1" x14ac:dyDescent="0.25">
      <c r="A46" s="29">
        <v>34</v>
      </c>
      <c r="B46" s="28" t="s">
        <v>454</v>
      </c>
      <c r="C46" s="28" t="s">
        <v>455</v>
      </c>
      <c r="D46" s="29" t="s">
        <v>456</v>
      </c>
      <c r="E46" s="29" t="s">
        <v>33</v>
      </c>
      <c r="F46" s="29" t="s">
        <v>34</v>
      </c>
      <c r="G46" s="29" t="s">
        <v>357</v>
      </c>
      <c r="H46" s="28" t="s">
        <v>37</v>
      </c>
      <c r="I46" s="29">
        <v>15</v>
      </c>
      <c r="J46" s="29">
        <f>Table134558[[#This Row],[Số TC đăng ký]]-Table134558[[#This Row],[Số tin chỉ ]]-Table134558[[#This Row],[Số tin chỉ  ]]</f>
        <v>15</v>
      </c>
      <c r="K46" s="45">
        <f>+Table134558[[#This Row],[Số tin chỉ]]*234000</f>
        <v>3510000</v>
      </c>
      <c r="L46" s="29"/>
      <c r="M46" s="45"/>
      <c r="O46" s="31">
        <f>+Table134558[[#This Row],[Số tin chỉ  ]]*312000</f>
        <v>0</v>
      </c>
      <c r="P46" s="31"/>
      <c r="Q46" s="31">
        <f>+Table134558[[#This Row],[Số tiền]]+Table134558[[#This Row],[Số tiền ]]+Table134558[[#This Row],[Số tiền2]]</f>
        <v>3510000</v>
      </c>
      <c r="R46" s="31">
        <f>+(Table134558[[#This Row],[Số tiền]]+Table134558[[#This Row],[Số tiền2]])*5%</f>
        <v>175500</v>
      </c>
      <c r="S46" s="31"/>
      <c r="T46" s="31">
        <f>+Table134558[[#This Row],[Tổng cộng]]-Table134558[[#This Row],[Giảm 5%]]-Table134558[[#This Row],[Miễn giảm]]+Table134558[[#This Row],[Nợ HP kì cũ]]</f>
        <v>3334500</v>
      </c>
      <c r="U46" s="28" t="str">
        <f>+IF(Table134558[[#This Row],[Số tiền]]&gt;0, "  Thu tiền Học phí HK2(19-20)"," ")</f>
        <v xml:space="preserve">  Thu tiền Học phí HK2(19-20)</v>
      </c>
      <c r="V46" s="28" t="str">
        <f>+IF(Table134558[[#This Row],[Số tiền ]]&gt;0, " Giáo dục quốc phòng"," ")</f>
        <v xml:space="preserve"> </v>
      </c>
      <c r="W46" s="28" t="str">
        <f>+IF(Table134558[[#This Row],[Số tiền2]]&gt;0, " Giáo dục thể chất"," ")</f>
        <v xml:space="preserve"> </v>
      </c>
      <c r="X46" s="28" t="str">
        <f>+Table134558[[#This Row],[Column1]]&amp; "-" &amp;Table134558[[#This Row],[Column2]]&amp;"-"&amp;Table134558[[#This Row],[Column3]]</f>
        <v xml:space="preserve">  Thu tiền Học phí HK2(19-20)- - </v>
      </c>
      <c r="Z46" s="31"/>
      <c r="AB46" s="56">
        <f>Table134558[[#This Row],[Thực thu]]-Table134558[[#This Row],[Đã nộp2]]</f>
        <v>3334500</v>
      </c>
      <c r="AC46" s="64"/>
    </row>
    <row r="47" spans="1:29" hidden="1" x14ac:dyDescent="0.25">
      <c r="A47" s="29">
        <v>35</v>
      </c>
      <c r="B47" s="28" t="s">
        <v>457</v>
      </c>
      <c r="C47" s="28" t="s">
        <v>458</v>
      </c>
      <c r="D47" s="29" t="s">
        <v>459</v>
      </c>
      <c r="E47" s="29" t="s">
        <v>33</v>
      </c>
      <c r="F47" s="29" t="s">
        <v>34</v>
      </c>
      <c r="G47" s="29" t="s">
        <v>357</v>
      </c>
      <c r="H47" s="28" t="s">
        <v>37</v>
      </c>
      <c r="I47" s="29">
        <v>15</v>
      </c>
      <c r="J47" s="29">
        <f>Table134558[[#This Row],[Số TC đăng ký]]-Table134558[[#This Row],[Số tin chỉ ]]-Table134558[[#This Row],[Số tin chỉ  ]]</f>
        <v>15</v>
      </c>
      <c r="K47" s="45">
        <f>+Table134558[[#This Row],[Số tin chỉ]]*234000</f>
        <v>3510000</v>
      </c>
      <c r="L47" s="29"/>
      <c r="M47" s="45"/>
      <c r="O47" s="31">
        <f>+Table134558[[#This Row],[Số tin chỉ  ]]*312000</f>
        <v>0</v>
      </c>
      <c r="P47" s="31"/>
      <c r="Q47" s="31">
        <f>+Table134558[[#This Row],[Số tiền]]+Table134558[[#This Row],[Số tiền ]]+Table134558[[#This Row],[Số tiền2]]</f>
        <v>3510000</v>
      </c>
      <c r="R47" s="31">
        <f>+(Table134558[[#This Row],[Số tiền]]+Table134558[[#This Row],[Số tiền2]])*5%</f>
        <v>175500</v>
      </c>
      <c r="S47" s="31"/>
      <c r="T47" s="31">
        <f>+Table134558[[#This Row],[Tổng cộng]]-Table134558[[#This Row],[Giảm 5%]]-Table134558[[#This Row],[Miễn giảm]]+Table134558[[#This Row],[Nợ HP kì cũ]]</f>
        <v>3334500</v>
      </c>
      <c r="U47" s="28" t="str">
        <f>+IF(Table134558[[#This Row],[Số tiền]]&gt;0, "  Thu tiền Học phí HK2(19-20)"," ")</f>
        <v xml:space="preserve">  Thu tiền Học phí HK2(19-20)</v>
      </c>
      <c r="V47" s="28" t="str">
        <f>+IF(Table134558[[#This Row],[Số tiền ]]&gt;0, " Giáo dục quốc phòng"," ")</f>
        <v xml:space="preserve"> </v>
      </c>
      <c r="W47" s="28" t="str">
        <f>+IF(Table134558[[#This Row],[Số tiền2]]&gt;0, " Giáo dục thể chất"," ")</f>
        <v xml:space="preserve"> </v>
      </c>
      <c r="X47" s="28" t="str">
        <f>+Table134558[[#This Row],[Column1]]&amp; "-" &amp;Table134558[[#This Row],[Column2]]&amp;"-"&amp;Table134558[[#This Row],[Column3]]</f>
        <v xml:space="preserve">  Thu tiền Học phí HK2(19-20)- - </v>
      </c>
      <c r="Z47" s="31"/>
      <c r="AB47" s="56">
        <f>Table134558[[#This Row],[Thực thu]]-Table134558[[#This Row],[Đã nộp2]]</f>
        <v>3334500</v>
      </c>
      <c r="AC47" s="64"/>
    </row>
    <row r="48" spans="1:29" hidden="1" x14ac:dyDescent="0.25">
      <c r="A48" s="29">
        <v>36</v>
      </c>
      <c r="B48" s="28" t="s">
        <v>460</v>
      </c>
      <c r="C48" s="28" t="s">
        <v>461</v>
      </c>
      <c r="D48" s="29" t="s">
        <v>462</v>
      </c>
      <c r="E48" s="29" t="s">
        <v>33</v>
      </c>
      <c r="F48" s="29" t="s">
        <v>34</v>
      </c>
      <c r="G48" s="29" t="s">
        <v>357</v>
      </c>
      <c r="H48" s="28" t="s">
        <v>37</v>
      </c>
      <c r="I48" s="29">
        <v>15</v>
      </c>
      <c r="J48" s="29">
        <f>Table134558[[#This Row],[Số TC đăng ký]]-Table134558[[#This Row],[Số tin chỉ ]]-Table134558[[#This Row],[Số tin chỉ  ]]</f>
        <v>15</v>
      </c>
      <c r="K48" s="45">
        <f>+Table134558[[#This Row],[Số tin chỉ]]*234000</f>
        <v>3510000</v>
      </c>
      <c r="L48" s="29"/>
      <c r="M48" s="45"/>
      <c r="O48" s="31">
        <f>+Table134558[[#This Row],[Số tin chỉ  ]]*312000</f>
        <v>0</v>
      </c>
      <c r="P48" s="31"/>
      <c r="Q48" s="31">
        <f>+Table134558[[#This Row],[Số tiền]]+Table134558[[#This Row],[Số tiền ]]+Table134558[[#This Row],[Số tiền2]]</f>
        <v>3510000</v>
      </c>
      <c r="R48" s="31">
        <f>+(Table134558[[#This Row],[Số tiền]]+Table134558[[#This Row],[Số tiền2]])*5%</f>
        <v>175500</v>
      </c>
      <c r="S48" s="31"/>
      <c r="T48" s="31">
        <f>+Table134558[[#This Row],[Tổng cộng]]-Table134558[[#This Row],[Giảm 5%]]-Table134558[[#This Row],[Miễn giảm]]+Table134558[[#This Row],[Nợ HP kì cũ]]</f>
        <v>3334500</v>
      </c>
      <c r="U48" s="28" t="str">
        <f>+IF(Table134558[[#This Row],[Số tiền]]&gt;0, "  Thu tiền Học phí HK2(19-20)"," ")</f>
        <v xml:space="preserve">  Thu tiền Học phí HK2(19-20)</v>
      </c>
      <c r="V48" s="28" t="str">
        <f>+IF(Table134558[[#This Row],[Số tiền ]]&gt;0, " Giáo dục quốc phòng"," ")</f>
        <v xml:space="preserve"> </v>
      </c>
      <c r="W48" s="28" t="str">
        <f>+IF(Table134558[[#This Row],[Số tiền2]]&gt;0, " Giáo dục thể chất"," ")</f>
        <v xml:space="preserve"> </v>
      </c>
      <c r="X48" s="28" t="str">
        <f>+Table134558[[#This Row],[Column1]]&amp; "-" &amp;Table134558[[#This Row],[Column2]]&amp;"-"&amp;Table134558[[#This Row],[Column3]]</f>
        <v xml:space="preserve">  Thu tiền Học phí HK2(19-20)- - </v>
      </c>
      <c r="Z48" s="31"/>
      <c r="AB48" s="56">
        <f>Table134558[[#This Row],[Thực thu]]-Table134558[[#This Row],[Đã nộp2]]</f>
        <v>3334500</v>
      </c>
      <c r="AC48" s="64"/>
    </row>
    <row r="49" spans="1:29" hidden="1" x14ac:dyDescent="0.25">
      <c r="A49" s="29">
        <v>37</v>
      </c>
      <c r="B49" s="28" t="s">
        <v>463</v>
      </c>
      <c r="C49" s="28" t="s">
        <v>464</v>
      </c>
      <c r="D49" s="29" t="s">
        <v>465</v>
      </c>
      <c r="E49" s="29" t="s">
        <v>33</v>
      </c>
      <c r="F49" s="29" t="s">
        <v>34</v>
      </c>
      <c r="G49" s="29" t="s">
        <v>357</v>
      </c>
      <c r="H49" s="28" t="s">
        <v>37</v>
      </c>
      <c r="I49" s="29">
        <v>15</v>
      </c>
      <c r="J49" s="29">
        <f>Table134558[[#This Row],[Số TC đăng ký]]-Table134558[[#This Row],[Số tin chỉ ]]-Table134558[[#This Row],[Số tin chỉ  ]]</f>
        <v>15</v>
      </c>
      <c r="K49" s="45">
        <f>+Table134558[[#This Row],[Số tin chỉ]]*234000</f>
        <v>3510000</v>
      </c>
      <c r="L49" s="29"/>
      <c r="M49" s="45"/>
      <c r="O49" s="31">
        <f>+Table134558[[#This Row],[Số tin chỉ  ]]*312000</f>
        <v>0</v>
      </c>
      <c r="P49" s="31"/>
      <c r="Q49" s="31">
        <f>+Table134558[[#This Row],[Số tiền]]+Table134558[[#This Row],[Số tiền ]]+Table134558[[#This Row],[Số tiền2]]</f>
        <v>3510000</v>
      </c>
      <c r="R49" s="31">
        <f>+(Table134558[[#This Row],[Số tiền]]+Table134558[[#This Row],[Số tiền2]])*5%</f>
        <v>175500</v>
      </c>
      <c r="S49" s="31"/>
      <c r="T49" s="31">
        <f>+Table134558[[#This Row],[Tổng cộng]]-Table134558[[#This Row],[Giảm 5%]]-Table134558[[#This Row],[Miễn giảm]]+Table134558[[#This Row],[Nợ HP kì cũ]]</f>
        <v>3334500</v>
      </c>
      <c r="U49" s="28" t="str">
        <f>+IF(Table134558[[#This Row],[Số tiền]]&gt;0, "  Thu tiền Học phí HK2(19-20)"," ")</f>
        <v xml:space="preserve">  Thu tiền Học phí HK2(19-20)</v>
      </c>
      <c r="V49" s="28" t="str">
        <f>+IF(Table134558[[#This Row],[Số tiền ]]&gt;0, " Giáo dục quốc phòng"," ")</f>
        <v xml:space="preserve"> </v>
      </c>
      <c r="W49" s="28" t="str">
        <f>+IF(Table134558[[#This Row],[Số tiền2]]&gt;0, " Giáo dục thể chất"," ")</f>
        <v xml:space="preserve"> </v>
      </c>
      <c r="X49" s="28" t="str">
        <f>+Table134558[[#This Row],[Column1]]&amp; "-" &amp;Table134558[[#This Row],[Column2]]&amp;"-"&amp;Table134558[[#This Row],[Column3]]</f>
        <v xml:space="preserve">  Thu tiền Học phí HK2(19-20)- - </v>
      </c>
      <c r="Z49" s="31"/>
      <c r="AB49" s="56">
        <f>Table134558[[#This Row],[Thực thu]]-Table134558[[#This Row],[Đã nộp2]]</f>
        <v>3334500</v>
      </c>
      <c r="AC49" s="64"/>
    </row>
    <row r="50" spans="1:29" hidden="1" x14ac:dyDescent="0.25">
      <c r="A50" s="29">
        <v>38</v>
      </c>
      <c r="B50" s="28" t="s">
        <v>466</v>
      </c>
      <c r="C50" s="28" t="s">
        <v>467</v>
      </c>
      <c r="D50" s="29" t="s">
        <v>203</v>
      </c>
      <c r="E50" s="29" t="s">
        <v>33</v>
      </c>
      <c r="F50" s="29" t="s">
        <v>34</v>
      </c>
      <c r="G50" s="29" t="s">
        <v>357</v>
      </c>
      <c r="H50" s="28" t="s">
        <v>37</v>
      </c>
      <c r="I50" s="29">
        <v>15</v>
      </c>
      <c r="J50" s="29">
        <f>Table134558[[#This Row],[Số TC đăng ký]]-Table134558[[#This Row],[Số tin chỉ ]]-Table134558[[#This Row],[Số tin chỉ  ]]</f>
        <v>15</v>
      </c>
      <c r="K50" s="45">
        <f>+Table134558[[#This Row],[Số tin chỉ]]*234000</f>
        <v>3510000</v>
      </c>
      <c r="L50" s="29"/>
      <c r="M50" s="45"/>
      <c r="O50" s="31">
        <f>+Table134558[[#This Row],[Số tin chỉ  ]]*312000</f>
        <v>0</v>
      </c>
      <c r="P50" s="31"/>
      <c r="Q50" s="31">
        <f>+Table134558[[#This Row],[Số tiền]]+Table134558[[#This Row],[Số tiền ]]+Table134558[[#This Row],[Số tiền2]]</f>
        <v>3510000</v>
      </c>
      <c r="R50" s="31">
        <f>+(Table134558[[#This Row],[Số tiền]]+Table134558[[#This Row],[Số tiền2]])*5%</f>
        <v>175500</v>
      </c>
      <c r="S50" s="31"/>
      <c r="T50" s="31">
        <f>+Table134558[[#This Row],[Tổng cộng]]-Table134558[[#This Row],[Giảm 5%]]-Table134558[[#This Row],[Miễn giảm]]+Table134558[[#This Row],[Nợ HP kì cũ]]</f>
        <v>3334500</v>
      </c>
      <c r="U50" s="28" t="str">
        <f>+IF(Table134558[[#This Row],[Số tiền]]&gt;0, "  Thu tiền Học phí HK2(19-20)"," ")</f>
        <v xml:space="preserve">  Thu tiền Học phí HK2(19-20)</v>
      </c>
      <c r="V50" s="28" t="str">
        <f>+IF(Table134558[[#This Row],[Số tiền ]]&gt;0, " Giáo dục quốc phòng"," ")</f>
        <v xml:space="preserve"> </v>
      </c>
      <c r="W50" s="28" t="str">
        <f>+IF(Table134558[[#This Row],[Số tiền2]]&gt;0, " Giáo dục thể chất"," ")</f>
        <v xml:space="preserve"> </v>
      </c>
      <c r="X50" s="28" t="str">
        <f>+Table134558[[#This Row],[Column1]]&amp; "-" &amp;Table134558[[#This Row],[Column2]]&amp;"-"&amp;Table134558[[#This Row],[Column3]]</f>
        <v xml:space="preserve">  Thu tiền Học phí HK2(19-20)- - </v>
      </c>
      <c r="Z50" s="31"/>
      <c r="AB50" s="56">
        <f>Table134558[[#This Row],[Thực thu]]-Table134558[[#This Row],[Đã nộp2]]</f>
        <v>3334500</v>
      </c>
      <c r="AC50" s="64"/>
    </row>
    <row r="51" spans="1:29" hidden="1" x14ac:dyDescent="0.25">
      <c r="A51" s="29">
        <v>39</v>
      </c>
      <c r="B51" s="28" t="s">
        <v>468</v>
      </c>
      <c r="C51" s="28" t="s">
        <v>469</v>
      </c>
      <c r="D51" s="29" t="s">
        <v>470</v>
      </c>
      <c r="E51" s="29" t="s">
        <v>33</v>
      </c>
      <c r="F51" s="29" t="s">
        <v>34</v>
      </c>
      <c r="G51" s="29" t="s">
        <v>357</v>
      </c>
      <c r="H51" s="28" t="s">
        <v>37</v>
      </c>
      <c r="I51" s="29">
        <v>15</v>
      </c>
      <c r="J51" s="29">
        <f>Table134558[[#This Row],[Số TC đăng ký]]-Table134558[[#This Row],[Số tin chỉ ]]-Table134558[[#This Row],[Số tin chỉ  ]]</f>
        <v>15</v>
      </c>
      <c r="K51" s="45">
        <f>+Table134558[[#This Row],[Số tin chỉ]]*234000</f>
        <v>3510000</v>
      </c>
      <c r="L51" s="29"/>
      <c r="M51" s="45"/>
      <c r="O51" s="31">
        <f>+Table134558[[#This Row],[Số tin chỉ  ]]*312000</f>
        <v>0</v>
      </c>
      <c r="P51" s="31"/>
      <c r="Q51" s="31">
        <f>+Table134558[[#This Row],[Số tiền]]+Table134558[[#This Row],[Số tiền ]]+Table134558[[#This Row],[Số tiền2]]</f>
        <v>3510000</v>
      </c>
      <c r="R51" s="31">
        <f>+(Table134558[[#This Row],[Số tiền]]+Table134558[[#This Row],[Số tiền2]])*5%</f>
        <v>175500</v>
      </c>
      <c r="S51" s="31"/>
      <c r="T51" s="31">
        <f>+Table134558[[#This Row],[Tổng cộng]]-Table134558[[#This Row],[Giảm 5%]]-Table134558[[#This Row],[Miễn giảm]]+Table134558[[#This Row],[Nợ HP kì cũ]]</f>
        <v>3334500</v>
      </c>
      <c r="U51" s="28" t="str">
        <f>+IF(Table134558[[#This Row],[Số tiền]]&gt;0, "  Thu tiền Học phí HK2(19-20)"," ")</f>
        <v xml:space="preserve">  Thu tiền Học phí HK2(19-20)</v>
      </c>
      <c r="V51" s="28" t="str">
        <f>+IF(Table134558[[#This Row],[Số tiền ]]&gt;0, " Giáo dục quốc phòng"," ")</f>
        <v xml:space="preserve"> </v>
      </c>
      <c r="W51" s="28" t="str">
        <f>+IF(Table134558[[#This Row],[Số tiền2]]&gt;0, " Giáo dục thể chất"," ")</f>
        <v xml:space="preserve"> </v>
      </c>
      <c r="X51" s="28" t="str">
        <f>+Table134558[[#This Row],[Column1]]&amp; "-" &amp;Table134558[[#This Row],[Column2]]&amp;"-"&amp;Table134558[[#This Row],[Column3]]</f>
        <v xml:space="preserve">  Thu tiền Học phí HK2(19-20)- - </v>
      </c>
      <c r="Z51" s="31"/>
      <c r="AB51" s="56">
        <f>Table134558[[#This Row],[Thực thu]]-Table134558[[#This Row],[Đã nộp2]]</f>
        <v>3334500</v>
      </c>
      <c r="AC51" s="64"/>
    </row>
    <row r="52" spans="1:29" hidden="1" x14ac:dyDescent="0.25">
      <c r="A52" s="29">
        <v>40</v>
      </c>
      <c r="B52" s="28" t="s">
        <v>471</v>
      </c>
      <c r="C52" s="28" t="s">
        <v>472</v>
      </c>
      <c r="D52" s="29" t="s">
        <v>473</v>
      </c>
      <c r="E52" s="29" t="s">
        <v>33</v>
      </c>
      <c r="F52" s="29" t="s">
        <v>34</v>
      </c>
      <c r="G52" s="29" t="s">
        <v>357</v>
      </c>
      <c r="H52" s="28" t="s">
        <v>37</v>
      </c>
      <c r="I52" s="29">
        <v>15</v>
      </c>
      <c r="J52" s="29">
        <f>Table134558[[#This Row],[Số TC đăng ký]]-Table134558[[#This Row],[Số tin chỉ ]]-Table134558[[#This Row],[Số tin chỉ  ]]</f>
        <v>15</v>
      </c>
      <c r="K52" s="45">
        <f>+Table134558[[#This Row],[Số tin chỉ]]*234000</f>
        <v>3510000</v>
      </c>
      <c r="L52" s="29"/>
      <c r="M52" s="45"/>
      <c r="O52" s="31">
        <f>+Table134558[[#This Row],[Số tin chỉ  ]]*312000</f>
        <v>0</v>
      </c>
      <c r="P52" s="31"/>
      <c r="Q52" s="31">
        <f>+Table134558[[#This Row],[Số tiền]]+Table134558[[#This Row],[Số tiền ]]+Table134558[[#This Row],[Số tiền2]]</f>
        <v>3510000</v>
      </c>
      <c r="R52" s="31">
        <f>+(Table134558[[#This Row],[Số tiền]]+Table134558[[#This Row],[Số tiền2]])*5%</f>
        <v>175500</v>
      </c>
      <c r="S52" s="31"/>
      <c r="T52" s="31">
        <f>+Table134558[[#This Row],[Tổng cộng]]-Table134558[[#This Row],[Giảm 5%]]-Table134558[[#This Row],[Miễn giảm]]+Table134558[[#This Row],[Nợ HP kì cũ]]</f>
        <v>3334500</v>
      </c>
      <c r="U52" s="28" t="str">
        <f>+IF(Table134558[[#This Row],[Số tiền]]&gt;0, "  Thu tiền Học phí HK2(19-20)"," ")</f>
        <v xml:space="preserve">  Thu tiền Học phí HK2(19-20)</v>
      </c>
      <c r="V52" s="28" t="str">
        <f>+IF(Table134558[[#This Row],[Số tiền ]]&gt;0, " Giáo dục quốc phòng"," ")</f>
        <v xml:space="preserve"> </v>
      </c>
      <c r="W52" s="28" t="str">
        <f>+IF(Table134558[[#This Row],[Số tiền2]]&gt;0, " Giáo dục thể chất"," ")</f>
        <v xml:space="preserve"> </v>
      </c>
      <c r="X52" s="28" t="str">
        <f>+Table134558[[#This Row],[Column1]]&amp; "-" &amp;Table134558[[#This Row],[Column2]]&amp;"-"&amp;Table134558[[#This Row],[Column3]]</f>
        <v xml:space="preserve">  Thu tiền Học phí HK2(19-20)- - </v>
      </c>
      <c r="Z52" s="31"/>
      <c r="AB52" s="56">
        <f>Table134558[[#This Row],[Thực thu]]-Table134558[[#This Row],[Đã nộp2]]</f>
        <v>3334500</v>
      </c>
      <c r="AC52" s="64"/>
    </row>
    <row r="53" spans="1:29" hidden="1" x14ac:dyDescent="0.25">
      <c r="A53" s="29">
        <v>41</v>
      </c>
      <c r="B53" s="28" t="s">
        <v>474</v>
      </c>
      <c r="C53" s="28" t="s">
        <v>475</v>
      </c>
      <c r="D53" s="29" t="s">
        <v>476</v>
      </c>
      <c r="E53" s="29" t="s">
        <v>33</v>
      </c>
      <c r="F53" s="29" t="s">
        <v>34</v>
      </c>
      <c r="G53" s="29" t="s">
        <v>357</v>
      </c>
      <c r="H53" s="28" t="s">
        <v>37</v>
      </c>
      <c r="I53" s="29">
        <v>18</v>
      </c>
      <c r="J53" s="29">
        <f>Table134558[[#This Row],[Số TC đăng ký]]-Table134558[[#This Row],[Số tin chỉ ]]-Table134558[[#This Row],[Số tin chỉ  ]]</f>
        <v>18</v>
      </c>
      <c r="K53" s="45">
        <f>+Table134558[[#This Row],[Số tin chỉ]]*234000</f>
        <v>4212000</v>
      </c>
      <c r="L53" s="29"/>
      <c r="M53" s="45"/>
      <c r="O53" s="31">
        <f>+Table134558[[#This Row],[Số tin chỉ  ]]*312000</f>
        <v>0</v>
      </c>
      <c r="P53" s="31"/>
      <c r="Q53" s="31">
        <f>+Table134558[[#This Row],[Số tiền]]+Table134558[[#This Row],[Số tiền ]]+Table134558[[#This Row],[Số tiền2]]</f>
        <v>4212000</v>
      </c>
      <c r="R53" s="31">
        <f>+(Table134558[[#This Row],[Số tiền]]+Table134558[[#This Row],[Số tiền2]])*5%</f>
        <v>210600</v>
      </c>
      <c r="S53" s="31"/>
      <c r="T53" s="31">
        <f>+Table134558[[#This Row],[Tổng cộng]]-Table134558[[#This Row],[Giảm 5%]]-Table134558[[#This Row],[Miễn giảm]]+Table134558[[#This Row],[Nợ HP kì cũ]]</f>
        <v>4001400</v>
      </c>
      <c r="U53" s="28" t="str">
        <f>+IF(Table134558[[#This Row],[Số tiền]]&gt;0, "  Thu tiền Học phí HK2(19-20)"," ")</f>
        <v xml:space="preserve">  Thu tiền Học phí HK2(19-20)</v>
      </c>
      <c r="V53" s="28" t="str">
        <f>+IF(Table134558[[#This Row],[Số tiền ]]&gt;0, " Giáo dục quốc phòng"," ")</f>
        <v xml:space="preserve"> </v>
      </c>
      <c r="W53" s="28" t="str">
        <f>+IF(Table134558[[#This Row],[Số tiền2]]&gt;0, " Giáo dục thể chất"," ")</f>
        <v xml:space="preserve"> </v>
      </c>
      <c r="X53" s="28" t="str">
        <f>+Table134558[[#This Row],[Column1]]&amp; "-" &amp;Table134558[[#This Row],[Column2]]&amp;"-"&amp;Table134558[[#This Row],[Column3]]</f>
        <v xml:space="preserve">  Thu tiền Học phí HK2(19-20)- - </v>
      </c>
      <c r="Z53" s="31"/>
      <c r="AB53" s="56">
        <f>Table134558[[#This Row],[Thực thu]]-Table134558[[#This Row],[Đã nộp2]]</f>
        <v>4001400</v>
      </c>
      <c r="AC53" s="64"/>
    </row>
    <row r="54" spans="1:29" hidden="1" x14ac:dyDescent="0.25">
      <c r="A54" s="29">
        <v>42</v>
      </c>
      <c r="B54" s="28" t="s">
        <v>477</v>
      </c>
      <c r="C54" s="28" t="s">
        <v>478</v>
      </c>
      <c r="D54" s="29" t="s">
        <v>479</v>
      </c>
      <c r="E54" s="29" t="s">
        <v>33</v>
      </c>
      <c r="F54" s="29" t="s">
        <v>34</v>
      </c>
      <c r="G54" s="29" t="s">
        <v>357</v>
      </c>
      <c r="H54" s="28" t="s">
        <v>37</v>
      </c>
      <c r="I54" s="29">
        <v>15</v>
      </c>
      <c r="J54" s="29">
        <f>Table134558[[#This Row],[Số TC đăng ký]]-Table134558[[#This Row],[Số tin chỉ ]]-Table134558[[#This Row],[Số tin chỉ  ]]</f>
        <v>15</v>
      </c>
      <c r="K54" s="45">
        <f>+Table134558[[#This Row],[Số tin chỉ]]*234000</f>
        <v>3510000</v>
      </c>
      <c r="L54" s="29"/>
      <c r="M54" s="45"/>
      <c r="O54" s="31">
        <f>+Table134558[[#This Row],[Số tin chỉ  ]]*312000</f>
        <v>0</v>
      </c>
      <c r="P54" s="31"/>
      <c r="Q54" s="31">
        <f>+Table134558[[#This Row],[Số tiền]]+Table134558[[#This Row],[Số tiền ]]+Table134558[[#This Row],[Số tiền2]]</f>
        <v>3510000</v>
      </c>
      <c r="R54" s="31">
        <f>+(Table134558[[#This Row],[Số tiền]]+Table134558[[#This Row],[Số tiền2]])*5%</f>
        <v>175500</v>
      </c>
      <c r="S54" s="31"/>
      <c r="T54" s="31">
        <f>+Table134558[[#This Row],[Tổng cộng]]-Table134558[[#This Row],[Giảm 5%]]-Table134558[[#This Row],[Miễn giảm]]+Table134558[[#This Row],[Nợ HP kì cũ]]</f>
        <v>3334500</v>
      </c>
      <c r="U54" s="28" t="str">
        <f>+IF(Table134558[[#This Row],[Số tiền]]&gt;0, "  Thu tiền Học phí HK2(19-20)"," ")</f>
        <v xml:space="preserve">  Thu tiền Học phí HK2(19-20)</v>
      </c>
      <c r="V54" s="28" t="str">
        <f>+IF(Table134558[[#This Row],[Số tiền ]]&gt;0, " Giáo dục quốc phòng"," ")</f>
        <v xml:space="preserve"> </v>
      </c>
      <c r="W54" s="28" t="str">
        <f>+IF(Table134558[[#This Row],[Số tiền2]]&gt;0, " Giáo dục thể chất"," ")</f>
        <v xml:space="preserve"> </v>
      </c>
      <c r="X54" s="28" t="str">
        <f>+Table134558[[#This Row],[Column1]]&amp; "-" &amp;Table134558[[#This Row],[Column2]]&amp;"-"&amp;Table134558[[#This Row],[Column3]]</f>
        <v xml:space="preserve">  Thu tiền Học phí HK2(19-20)- - </v>
      </c>
      <c r="Z54" s="31"/>
      <c r="AB54" s="56">
        <f>Table134558[[#This Row],[Thực thu]]-Table134558[[#This Row],[Đã nộp2]]</f>
        <v>3334500</v>
      </c>
      <c r="AC54" s="64"/>
    </row>
    <row r="55" spans="1:29" hidden="1" x14ac:dyDescent="0.25">
      <c r="A55" s="29">
        <v>43</v>
      </c>
      <c r="B55" s="28" t="s">
        <v>480</v>
      </c>
      <c r="C55" s="28" t="s">
        <v>481</v>
      </c>
      <c r="D55" s="29" t="s">
        <v>482</v>
      </c>
      <c r="E55" s="29" t="s">
        <v>33</v>
      </c>
      <c r="F55" s="29" t="s">
        <v>34</v>
      </c>
      <c r="G55" s="29" t="s">
        <v>357</v>
      </c>
      <c r="H55" s="28" t="s">
        <v>37</v>
      </c>
      <c r="I55" s="29">
        <v>15</v>
      </c>
      <c r="J55" s="29">
        <f>Table134558[[#This Row],[Số TC đăng ký]]-Table134558[[#This Row],[Số tin chỉ ]]-Table134558[[#This Row],[Số tin chỉ  ]]</f>
        <v>15</v>
      </c>
      <c r="K55" s="45">
        <f>+Table134558[[#This Row],[Số tin chỉ]]*234000</f>
        <v>3510000</v>
      </c>
      <c r="L55" s="29"/>
      <c r="M55" s="45"/>
      <c r="O55" s="31">
        <f>+Table134558[[#This Row],[Số tin chỉ  ]]*312000</f>
        <v>0</v>
      </c>
      <c r="P55" s="31"/>
      <c r="Q55" s="31">
        <f>+Table134558[[#This Row],[Số tiền]]+Table134558[[#This Row],[Số tiền ]]+Table134558[[#This Row],[Số tiền2]]</f>
        <v>3510000</v>
      </c>
      <c r="R55" s="31">
        <f>+(Table134558[[#This Row],[Số tiền]]+Table134558[[#This Row],[Số tiền2]])*5%</f>
        <v>175500</v>
      </c>
      <c r="S55" s="31"/>
      <c r="T55" s="31">
        <f>+Table134558[[#This Row],[Tổng cộng]]-Table134558[[#This Row],[Giảm 5%]]-Table134558[[#This Row],[Miễn giảm]]+Table134558[[#This Row],[Nợ HP kì cũ]]</f>
        <v>3334500</v>
      </c>
      <c r="U55" s="28" t="str">
        <f>+IF(Table134558[[#This Row],[Số tiền]]&gt;0, "  Thu tiền Học phí HK2(19-20)"," ")</f>
        <v xml:space="preserve">  Thu tiền Học phí HK2(19-20)</v>
      </c>
      <c r="V55" s="28" t="str">
        <f>+IF(Table134558[[#This Row],[Số tiền ]]&gt;0, " Giáo dục quốc phòng"," ")</f>
        <v xml:space="preserve"> </v>
      </c>
      <c r="W55" s="28" t="str">
        <f>+IF(Table134558[[#This Row],[Số tiền2]]&gt;0, " Giáo dục thể chất"," ")</f>
        <v xml:space="preserve"> </v>
      </c>
      <c r="X55" s="28" t="str">
        <f>+Table134558[[#This Row],[Column1]]&amp; "-" &amp;Table134558[[#This Row],[Column2]]&amp;"-"&amp;Table134558[[#This Row],[Column3]]</f>
        <v xml:space="preserve">  Thu tiền Học phí HK2(19-20)- - </v>
      </c>
      <c r="Z55" s="31"/>
      <c r="AB55" s="56">
        <f>Table134558[[#This Row],[Thực thu]]-Table134558[[#This Row],[Đã nộp2]]</f>
        <v>3334500</v>
      </c>
      <c r="AC55" s="64"/>
    </row>
    <row r="56" spans="1:29" hidden="1" x14ac:dyDescent="0.25">
      <c r="A56" s="29">
        <v>44</v>
      </c>
      <c r="B56" s="28" t="s">
        <v>483</v>
      </c>
      <c r="C56" s="28" t="s">
        <v>484</v>
      </c>
      <c r="D56" s="29" t="s">
        <v>485</v>
      </c>
      <c r="E56" s="29" t="s">
        <v>33</v>
      </c>
      <c r="F56" s="29" t="s">
        <v>34</v>
      </c>
      <c r="G56" s="29" t="s">
        <v>357</v>
      </c>
      <c r="H56" s="28" t="s">
        <v>37</v>
      </c>
      <c r="I56" s="29">
        <v>15</v>
      </c>
      <c r="J56" s="29">
        <f>Table134558[[#This Row],[Số TC đăng ký]]-Table134558[[#This Row],[Số tin chỉ ]]-Table134558[[#This Row],[Số tin chỉ  ]]</f>
        <v>15</v>
      </c>
      <c r="K56" s="45">
        <f>+Table134558[[#This Row],[Số tin chỉ]]*234000</f>
        <v>3510000</v>
      </c>
      <c r="L56" s="29"/>
      <c r="M56" s="45"/>
      <c r="O56" s="31">
        <f>+Table134558[[#This Row],[Số tin chỉ  ]]*312000</f>
        <v>0</v>
      </c>
      <c r="P56" s="31"/>
      <c r="Q56" s="31">
        <f>+Table134558[[#This Row],[Số tiền]]+Table134558[[#This Row],[Số tiền ]]+Table134558[[#This Row],[Số tiền2]]</f>
        <v>3510000</v>
      </c>
      <c r="R56" s="31">
        <f>+(Table134558[[#This Row],[Số tiền]]+Table134558[[#This Row],[Số tiền2]])*5%</f>
        <v>175500</v>
      </c>
      <c r="S56" s="31"/>
      <c r="T56" s="31">
        <f>+Table134558[[#This Row],[Tổng cộng]]-Table134558[[#This Row],[Giảm 5%]]-Table134558[[#This Row],[Miễn giảm]]+Table134558[[#This Row],[Nợ HP kì cũ]]</f>
        <v>3334500</v>
      </c>
      <c r="U56" s="28" t="str">
        <f>+IF(Table134558[[#This Row],[Số tiền]]&gt;0, "  Thu tiền Học phí HK2(19-20)"," ")</f>
        <v xml:space="preserve">  Thu tiền Học phí HK2(19-20)</v>
      </c>
      <c r="V56" s="28" t="str">
        <f>+IF(Table134558[[#This Row],[Số tiền ]]&gt;0, " Giáo dục quốc phòng"," ")</f>
        <v xml:space="preserve"> </v>
      </c>
      <c r="W56" s="28" t="str">
        <f>+IF(Table134558[[#This Row],[Số tiền2]]&gt;0, " Giáo dục thể chất"," ")</f>
        <v xml:space="preserve"> </v>
      </c>
      <c r="X56" s="28" t="str">
        <f>+Table134558[[#This Row],[Column1]]&amp; "-" &amp;Table134558[[#This Row],[Column2]]&amp;"-"&amp;Table134558[[#This Row],[Column3]]</f>
        <v xml:space="preserve">  Thu tiền Học phí HK2(19-20)- - </v>
      </c>
      <c r="Z56" s="31"/>
      <c r="AB56" s="56">
        <f>Table134558[[#This Row],[Thực thu]]-Table134558[[#This Row],[Đã nộp2]]</f>
        <v>3334500</v>
      </c>
      <c r="AC56" s="64"/>
    </row>
    <row r="57" spans="1:29" hidden="1" x14ac:dyDescent="0.25">
      <c r="A57" s="29">
        <v>45</v>
      </c>
      <c r="B57" s="28" t="s">
        <v>486</v>
      </c>
      <c r="C57" s="28" t="s">
        <v>487</v>
      </c>
      <c r="D57" s="29" t="s">
        <v>185</v>
      </c>
      <c r="E57" s="29" t="s">
        <v>33</v>
      </c>
      <c r="F57" s="29" t="s">
        <v>34</v>
      </c>
      <c r="G57" s="29" t="s">
        <v>357</v>
      </c>
      <c r="H57" s="28" t="s">
        <v>37</v>
      </c>
      <c r="I57" s="29">
        <v>15</v>
      </c>
      <c r="J57" s="29">
        <f>Table134558[[#This Row],[Số TC đăng ký]]-Table134558[[#This Row],[Số tin chỉ ]]-Table134558[[#This Row],[Số tin chỉ  ]]</f>
        <v>15</v>
      </c>
      <c r="K57" s="45">
        <f>+Table134558[[#This Row],[Số tin chỉ]]*234000</f>
        <v>3510000</v>
      </c>
      <c r="L57" s="29"/>
      <c r="M57" s="45"/>
      <c r="O57" s="31">
        <f>+Table134558[[#This Row],[Số tin chỉ  ]]*312000</f>
        <v>0</v>
      </c>
      <c r="P57" s="31"/>
      <c r="Q57" s="31">
        <f>+Table134558[[#This Row],[Số tiền]]+Table134558[[#This Row],[Số tiền ]]+Table134558[[#This Row],[Số tiền2]]</f>
        <v>3510000</v>
      </c>
      <c r="R57" s="31">
        <f>+(Table134558[[#This Row],[Số tiền]]+Table134558[[#This Row],[Số tiền2]])*5%</f>
        <v>175500</v>
      </c>
      <c r="S57" s="31"/>
      <c r="T57" s="31">
        <f>+Table134558[[#This Row],[Tổng cộng]]-Table134558[[#This Row],[Giảm 5%]]-Table134558[[#This Row],[Miễn giảm]]+Table134558[[#This Row],[Nợ HP kì cũ]]</f>
        <v>3334500</v>
      </c>
      <c r="U57" s="28" t="str">
        <f>+IF(Table134558[[#This Row],[Số tiền]]&gt;0, "  Thu tiền Học phí HK2(19-20)"," ")</f>
        <v xml:space="preserve">  Thu tiền Học phí HK2(19-20)</v>
      </c>
      <c r="V57" s="28" t="str">
        <f>+IF(Table134558[[#This Row],[Số tiền ]]&gt;0, " Giáo dục quốc phòng"," ")</f>
        <v xml:space="preserve"> </v>
      </c>
      <c r="W57" s="28" t="str">
        <f>+IF(Table134558[[#This Row],[Số tiền2]]&gt;0, " Giáo dục thể chất"," ")</f>
        <v xml:space="preserve"> </v>
      </c>
      <c r="X57" s="28" t="str">
        <f>+Table134558[[#This Row],[Column1]]&amp; "-" &amp;Table134558[[#This Row],[Column2]]&amp;"-"&amp;Table134558[[#This Row],[Column3]]</f>
        <v xml:space="preserve">  Thu tiền Học phí HK2(19-20)- - </v>
      </c>
      <c r="Z57" s="31"/>
      <c r="AB57" s="56">
        <f>Table134558[[#This Row],[Thực thu]]-Table134558[[#This Row],[Đã nộp2]]</f>
        <v>3334500</v>
      </c>
      <c r="AC57" s="64"/>
    </row>
    <row r="58" spans="1:29" hidden="1" x14ac:dyDescent="0.25">
      <c r="A58" s="29">
        <v>46</v>
      </c>
      <c r="B58" s="28" t="s">
        <v>488</v>
      </c>
      <c r="C58" s="28" t="s">
        <v>489</v>
      </c>
      <c r="D58" s="29" t="s">
        <v>490</v>
      </c>
      <c r="E58" s="29" t="s">
        <v>33</v>
      </c>
      <c r="F58" s="29" t="s">
        <v>34</v>
      </c>
      <c r="G58" s="29" t="s">
        <v>357</v>
      </c>
      <c r="H58" s="28" t="s">
        <v>37</v>
      </c>
      <c r="I58" s="29">
        <v>15</v>
      </c>
      <c r="J58" s="29">
        <f>Table134558[[#This Row],[Số TC đăng ký]]-Table134558[[#This Row],[Số tin chỉ ]]-Table134558[[#This Row],[Số tin chỉ  ]]</f>
        <v>15</v>
      </c>
      <c r="K58" s="45">
        <f>+Table134558[[#This Row],[Số tin chỉ]]*234000</f>
        <v>3510000</v>
      </c>
      <c r="L58" s="29"/>
      <c r="M58" s="45"/>
      <c r="O58" s="31">
        <f>+Table134558[[#This Row],[Số tin chỉ  ]]*312000</f>
        <v>0</v>
      </c>
      <c r="P58" s="31">
        <v>936000</v>
      </c>
      <c r="Q58" s="31">
        <f>+Table134558[[#This Row],[Số tiền]]+Table134558[[#This Row],[Số tiền ]]+Table134558[[#This Row],[Số tiền2]]</f>
        <v>3510000</v>
      </c>
      <c r="R58" s="31">
        <f>+(Table134558[[#This Row],[Số tiền]]+Table134558[[#This Row],[Số tiền2]])*5%</f>
        <v>175500</v>
      </c>
      <c r="S58" s="31"/>
      <c r="T58" s="31">
        <f>+Table134558[[#This Row],[Tổng cộng]]-Table134558[[#This Row],[Giảm 5%]]-Table134558[[#This Row],[Miễn giảm]]+Table134558[[#This Row],[Nợ HP kì cũ]]</f>
        <v>4270500</v>
      </c>
      <c r="U58" s="28" t="str">
        <f>+IF(Table134558[[#This Row],[Số tiền]]&gt;0, "  Thu tiền Học phí HK2(19-20)"," ")</f>
        <v xml:space="preserve">  Thu tiền Học phí HK2(19-20)</v>
      </c>
      <c r="V58" s="28" t="str">
        <f>+IF(Table134558[[#This Row],[Số tiền ]]&gt;0, " Giáo dục quốc phòng"," ")</f>
        <v xml:space="preserve"> </v>
      </c>
      <c r="W58" s="28" t="str">
        <f>+IF(Table134558[[#This Row],[Số tiền2]]&gt;0, " Giáo dục thể chất"," ")</f>
        <v xml:space="preserve"> </v>
      </c>
      <c r="X58" s="28" t="str">
        <f>+Table134558[[#This Row],[Column1]]&amp; "-" &amp;Table134558[[#This Row],[Column2]]&amp;"-"&amp;Table134558[[#This Row],[Column3]]</f>
        <v xml:space="preserve">  Thu tiền Học phí HK2(19-20)- - </v>
      </c>
      <c r="Z58" s="31"/>
      <c r="AB58" s="56">
        <f>Table134558[[#This Row],[Thực thu]]-Table134558[[#This Row],[Đã nộp2]]</f>
        <v>4270500</v>
      </c>
      <c r="AC58" s="64"/>
    </row>
    <row r="59" spans="1:29" hidden="1" x14ac:dyDescent="0.25">
      <c r="A59" s="29">
        <v>47</v>
      </c>
      <c r="B59" s="28" t="s">
        <v>491</v>
      </c>
      <c r="C59" s="28" t="s">
        <v>492</v>
      </c>
      <c r="D59" s="29" t="s">
        <v>493</v>
      </c>
      <c r="E59" s="29" t="s">
        <v>33</v>
      </c>
      <c r="F59" s="29" t="s">
        <v>34</v>
      </c>
      <c r="G59" s="29" t="s">
        <v>357</v>
      </c>
      <c r="H59" s="28" t="s">
        <v>37</v>
      </c>
      <c r="I59" s="29">
        <v>15</v>
      </c>
      <c r="J59" s="29">
        <f>Table134558[[#This Row],[Số TC đăng ký]]-Table134558[[#This Row],[Số tin chỉ ]]-Table134558[[#This Row],[Số tin chỉ  ]]</f>
        <v>15</v>
      </c>
      <c r="K59" s="45">
        <f>+Table134558[[#This Row],[Số tin chỉ]]*234000</f>
        <v>3510000</v>
      </c>
      <c r="L59" s="29"/>
      <c r="M59" s="45"/>
      <c r="O59" s="31">
        <f>+Table134558[[#This Row],[Số tin chỉ  ]]*312000</f>
        <v>0</v>
      </c>
      <c r="P59" s="31"/>
      <c r="Q59" s="31">
        <f>+Table134558[[#This Row],[Số tiền]]+Table134558[[#This Row],[Số tiền ]]+Table134558[[#This Row],[Số tiền2]]</f>
        <v>3510000</v>
      </c>
      <c r="R59" s="31">
        <f>+(Table134558[[#This Row],[Số tiền]]+Table134558[[#This Row],[Số tiền2]])*5%</f>
        <v>175500</v>
      </c>
      <c r="S59" s="31"/>
      <c r="T59" s="31">
        <f>+Table134558[[#This Row],[Tổng cộng]]-Table134558[[#This Row],[Giảm 5%]]-Table134558[[#This Row],[Miễn giảm]]+Table134558[[#This Row],[Nợ HP kì cũ]]</f>
        <v>3334500</v>
      </c>
      <c r="U59" s="28" t="str">
        <f>+IF(Table134558[[#This Row],[Số tiền]]&gt;0, "  Thu tiền Học phí HK2(19-20)"," ")</f>
        <v xml:space="preserve">  Thu tiền Học phí HK2(19-20)</v>
      </c>
      <c r="V59" s="28" t="str">
        <f>+IF(Table134558[[#This Row],[Số tiền ]]&gt;0, " Giáo dục quốc phòng"," ")</f>
        <v xml:space="preserve"> </v>
      </c>
      <c r="W59" s="28" t="str">
        <f>+IF(Table134558[[#This Row],[Số tiền2]]&gt;0, " Giáo dục thể chất"," ")</f>
        <v xml:space="preserve"> </v>
      </c>
      <c r="X59" s="28" t="str">
        <f>+Table134558[[#This Row],[Column1]]&amp; "-" &amp;Table134558[[#This Row],[Column2]]&amp;"-"&amp;Table134558[[#This Row],[Column3]]</f>
        <v xml:space="preserve">  Thu tiền Học phí HK2(19-20)- - </v>
      </c>
      <c r="Z59" s="31"/>
      <c r="AB59" s="56">
        <f>Table134558[[#This Row],[Thực thu]]-Table134558[[#This Row],[Đã nộp2]]</f>
        <v>3334500</v>
      </c>
      <c r="AC59" s="64"/>
    </row>
    <row r="60" spans="1:29" hidden="1" x14ac:dyDescent="0.25">
      <c r="A60" s="29">
        <v>48</v>
      </c>
      <c r="B60" s="28" t="s">
        <v>494</v>
      </c>
      <c r="C60" s="28" t="s">
        <v>495</v>
      </c>
      <c r="D60" s="29" t="s">
        <v>496</v>
      </c>
      <c r="E60" s="29" t="s">
        <v>33</v>
      </c>
      <c r="F60" s="29" t="s">
        <v>34</v>
      </c>
      <c r="G60" s="29" t="s">
        <v>357</v>
      </c>
      <c r="H60" s="28" t="s">
        <v>37</v>
      </c>
      <c r="I60" s="29">
        <v>15</v>
      </c>
      <c r="J60" s="29">
        <f>Table134558[[#This Row],[Số TC đăng ký]]-Table134558[[#This Row],[Số tin chỉ ]]-Table134558[[#This Row],[Số tin chỉ  ]]</f>
        <v>15</v>
      </c>
      <c r="K60" s="45">
        <f>+Table134558[[#This Row],[Số tin chỉ]]*234000</f>
        <v>3510000</v>
      </c>
      <c r="L60" s="29"/>
      <c r="M60" s="45"/>
      <c r="O60" s="31">
        <f>+Table134558[[#This Row],[Số tin chỉ  ]]*312000</f>
        <v>0</v>
      </c>
      <c r="P60" s="31"/>
      <c r="Q60" s="31">
        <f>+Table134558[[#This Row],[Số tiền]]+Table134558[[#This Row],[Số tiền ]]+Table134558[[#This Row],[Số tiền2]]</f>
        <v>3510000</v>
      </c>
      <c r="R60" s="31">
        <f>+(Table134558[[#This Row],[Số tiền]]+Table134558[[#This Row],[Số tiền2]])*5%</f>
        <v>175500</v>
      </c>
      <c r="S60" s="31"/>
      <c r="T60" s="31">
        <f>+Table134558[[#This Row],[Tổng cộng]]-Table134558[[#This Row],[Giảm 5%]]-Table134558[[#This Row],[Miễn giảm]]+Table134558[[#This Row],[Nợ HP kì cũ]]</f>
        <v>3334500</v>
      </c>
      <c r="U60" s="28" t="str">
        <f>+IF(Table134558[[#This Row],[Số tiền]]&gt;0, "  Thu tiền Học phí HK2(19-20)"," ")</f>
        <v xml:space="preserve">  Thu tiền Học phí HK2(19-20)</v>
      </c>
      <c r="V60" s="28" t="str">
        <f>+IF(Table134558[[#This Row],[Số tiền ]]&gt;0, " Giáo dục quốc phòng"," ")</f>
        <v xml:space="preserve"> </v>
      </c>
      <c r="W60" s="28" t="str">
        <f>+IF(Table134558[[#This Row],[Số tiền2]]&gt;0, " Giáo dục thể chất"," ")</f>
        <v xml:space="preserve"> </v>
      </c>
      <c r="X60" s="28" t="str">
        <f>+Table134558[[#This Row],[Column1]]&amp; "-" &amp;Table134558[[#This Row],[Column2]]&amp;"-"&amp;Table134558[[#This Row],[Column3]]</f>
        <v xml:space="preserve">  Thu tiền Học phí HK2(19-20)- - </v>
      </c>
      <c r="Z60" s="31"/>
      <c r="AB60" s="56">
        <f>Table134558[[#This Row],[Thực thu]]-Table134558[[#This Row],[Đã nộp2]]</f>
        <v>3334500</v>
      </c>
      <c r="AC60" s="64"/>
    </row>
    <row r="61" spans="1:29" hidden="1" x14ac:dyDescent="0.25">
      <c r="A61" s="29">
        <v>49</v>
      </c>
      <c r="B61" s="28" t="s">
        <v>497</v>
      </c>
      <c r="C61" s="28" t="s">
        <v>498</v>
      </c>
      <c r="D61" s="29" t="s">
        <v>499</v>
      </c>
      <c r="E61" s="29" t="s">
        <v>33</v>
      </c>
      <c r="F61" s="29" t="s">
        <v>34</v>
      </c>
      <c r="G61" s="29" t="s">
        <v>357</v>
      </c>
      <c r="H61" s="28" t="s">
        <v>37</v>
      </c>
      <c r="I61" s="29">
        <v>15</v>
      </c>
      <c r="J61" s="29">
        <f>Table134558[[#This Row],[Số TC đăng ký]]-Table134558[[#This Row],[Số tin chỉ ]]-Table134558[[#This Row],[Số tin chỉ  ]]</f>
        <v>15</v>
      </c>
      <c r="K61" s="45">
        <f>+Table134558[[#This Row],[Số tin chỉ]]*234000</f>
        <v>3510000</v>
      </c>
      <c r="L61" s="29"/>
      <c r="M61" s="45"/>
      <c r="O61" s="31">
        <f>+Table134558[[#This Row],[Số tin chỉ  ]]*312000</f>
        <v>0</v>
      </c>
      <c r="P61" s="31"/>
      <c r="Q61" s="31">
        <f>+Table134558[[#This Row],[Số tiền]]+Table134558[[#This Row],[Số tiền ]]+Table134558[[#This Row],[Số tiền2]]</f>
        <v>3510000</v>
      </c>
      <c r="R61" s="31">
        <f>+(Table134558[[#This Row],[Số tiền]]+Table134558[[#This Row],[Số tiền2]])*5%</f>
        <v>175500</v>
      </c>
      <c r="S61" s="31"/>
      <c r="T61" s="31">
        <f>+Table134558[[#This Row],[Tổng cộng]]-Table134558[[#This Row],[Giảm 5%]]-Table134558[[#This Row],[Miễn giảm]]+Table134558[[#This Row],[Nợ HP kì cũ]]</f>
        <v>3334500</v>
      </c>
      <c r="U61" s="28" t="str">
        <f>+IF(Table134558[[#This Row],[Số tiền]]&gt;0, "  Thu tiền Học phí HK2(19-20)"," ")</f>
        <v xml:space="preserve">  Thu tiền Học phí HK2(19-20)</v>
      </c>
      <c r="V61" s="28" t="str">
        <f>+IF(Table134558[[#This Row],[Số tiền ]]&gt;0, " Giáo dục quốc phòng"," ")</f>
        <v xml:space="preserve"> </v>
      </c>
      <c r="W61" s="28" t="str">
        <f>+IF(Table134558[[#This Row],[Số tiền2]]&gt;0, " Giáo dục thể chất"," ")</f>
        <v xml:space="preserve"> </v>
      </c>
      <c r="X61" s="28" t="str">
        <f>+Table134558[[#This Row],[Column1]]&amp; "-" &amp;Table134558[[#This Row],[Column2]]&amp;"-"&amp;Table134558[[#This Row],[Column3]]</f>
        <v xml:space="preserve">  Thu tiền Học phí HK2(19-20)- - </v>
      </c>
      <c r="Z61" s="31"/>
      <c r="AB61" s="56">
        <f>Table134558[[#This Row],[Thực thu]]-Table134558[[#This Row],[Đã nộp2]]</f>
        <v>3334500</v>
      </c>
      <c r="AC61" s="64"/>
    </row>
    <row r="62" spans="1:29" hidden="1" x14ac:dyDescent="0.25">
      <c r="A62" s="29">
        <v>50</v>
      </c>
      <c r="B62" s="28" t="s">
        <v>500</v>
      </c>
      <c r="C62" s="28" t="s">
        <v>501</v>
      </c>
      <c r="D62" s="29" t="s">
        <v>502</v>
      </c>
      <c r="E62" s="29" t="s">
        <v>33</v>
      </c>
      <c r="F62" s="29" t="s">
        <v>34</v>
      </c>
      <c r="G62" s="29" t="s">
        <v>357</v>
      </c>
      <c r="H62" s="28" t="s">
        <v>37</v>
      </c>
      <c r="I62" s="29">
        <v>15</v>
      </c>
      <c r="J62" s="29">
        <f>Table134558[[#This Row],[Số TC đăng ký]]-Table134558[[#This Row],[Số tin chỉ ]]-Table134558[[#This Row],[Số tin chỉ  ]]</f>
        <v>15</v>
      </c>
      <c r="K62" s="45">
        <f>+Table134558[[#This Row],[Số tin chỉ]]*234000</f>
        <v>3510000</v>
      </c>
      <c r="L62" s="29"/>
      <c r="M62" s="45"/>
      <c r="O62" s="31">
        <f>+Table134558[[#This Row],[Số tin chỉ  ]]*312000</f>
        <v>0</v>
      </c>
      <c r="P62" s="31"/>
      <c r="Q62" s="31">
        <f>+Table134558[[#This Row],[Số tiền]]+Table134558[[#This Row],[Số tiền ]]+Table134558[[#This Row],[Số tiền2]]</f>
        <v>3510000</v>
      </c>
      <c r="R62" s="31">
        <f>+(Table134558[[#This Row],[Số tiền]]+Table134558[[#This Row],[Số tiền2]])*5%</f>
        <v>175500</v>
      </c>
      <c r="S62" s="31"/>
      <c r="T62" s="31">
        <f>+Table134558[[#This Row],[Tổng cộng]]-Table134558[[#This Row],[Giảm 5%]]-Table134558[[#This Row],[Miễn giảm]]+Table134558[[#This Row],[Nợ HP kì cũ]]</f>
        <v>3334500</v>
      </c>
      <c r="U62" s="28" t="str">
        <f>+IF(Table134558[[#This Row],[Số tiền]]&gt;0, "  Thu tiền Học phí HK2(19-20)"," ")</f>
        <v xml:space="preserve">  Thu tiền Học phí HK2(19-20)</v>
      </c>
      <c r="V62" s="28" t="str">
        <f>+IF(Table134558[[#This Row],[Số tiền ]]&gt;0, " Giáo dục quốc phòng"," ")</f>
        <v xml:space="preserve"> </v>
      </c>
      <c r="W62" s="28" t="str">
        <f>+IF(Table134558[[#This Row],[Số tiền2]]&gt;0, " Giáo dục thể chất"," ")</f>
        <v xml:space="preserve"> </v>
      </c>
      <c r="X62" s="28" t="str">
        <f>+Table134558[[#This Row],[Column1]]&amp; "-" &amp;Table134558[[#This Row],[Column2]]&amp;"-"&amp;Table134558[[#This Row],[Column3]]</f>
        <v xml:space="preserve">  Thu tiền Học phí HK2(19-20)- - </v>
      </c>
      <c r="Z62" s="31"/>
      <c r="AB62" s="56">
        <f>Table134558[[#This Row],[Thực thu]]-Table134558[[#This Row],[Đã nộp2]]</f>
        <v>3334500</v>
      </c>
      <c r="AC62" s="64"/>
    </row>
    <row r="63" spans="1:29" hidden="1" x14ac:dyDescent="0.25">
      <c r="A63" s="29">
        <v>51</v>
      </c>
      <c r="B63" s="28" t="s">
        <v>503</v>
      </c>
      <c r="C63" s="28" t="s">
        <v>504</v>
      </c>
      <c r="D63" s="29" t="s">
        <v>505</v>
      </c>
      <c r="E63" s="29" t="s">
        <v>33</v>
      </c>
      <c r="F63" s="29" t="s">
        <v>34</v>
      </c>
      <c r="G63" s="29" t="s">
        <v>357</v>
      </c>
      <c r="H63" s="28" t="s">
        <v>37</v>
      </c>
      <c r="I63" s="29">
        <v>15</v>
      </c>
      <c r="J63" s="29">
        <f>Table134558[[#This Row],[Số TC đăng ký]]-Table134558[[#This Row],[Số tin chỉ ]]-Table134558[[#This Row],[Số tin chỉ  ]]</f>
        <v>15</v>
      </c>
      <c r="K63" s="45">
        <f>+Table134558[[#This Row],[Số tin chỉ]]*234000</f>
        <v>3510000</v>
      </c>
      <c r="L63" s="29"/>
      <c r="M63" s="45"/>
      <c r="O63" s="31">
        <f>+Table134558[[#This Row],[Số tin chỉ  ]]*312000</f>
        <v>0</v>
      </c>
      <c r="P63" s="31"/>
      <c r="Q63" s="31">
        <f>+Table134558[[#This Row],[Số tiền]]+Table134558[[#This Row],[Số tiền ]]+Table134558[[#This Row],[Số tiền2]]</f>
        <v>3510000</v>
      </c>
      <c r="R63" s="31">
        <f>+(Table134558[[#This Row],[Số tiền]]+Table134558[[#This Row],[Số tiền2]])*5%</f>
        <v>175500</v>
      </c>
      <c r="S63" s="31"/>
      <c r="T63" s="31">
        <f>+Table134558[[#This Row],[Tổng cộng]]-Table134558[[#This Row],[Giảm 5%]]-Table134558[[#This Row],[Miễn giảm]]+Table134558[[#This Row],[Nợ HP kì cũ]]</f>
        <v>3334500</v>
      </c>
      <c r="U63" s="28" t="str">
        <f>+IF(Table134558[[#This Row],[Số tiền]]&gt;0, "  Thu tiền Học phí HK2(19-20)"," ")</f>
        <v xml:space="preserve">  Thu tiền Học phí HK2(19-20)</v>
      </c>
      <c r="V63" s="28" t="str">
        <f>+IF(Table134558[[#This Row],[Số tiền ]]&gt;0, " Giáo dục quốc phòng"," ")</f>
        <v xml:space="preserve"> </v>
      </c>
      <c r="W63" s="28" t="str">
        <f>+IF(Table134558[[#This Row],[Số tiền2]]&gt;0, " Giáo dục thể chất"," ")</f>
        <v xml:space="preserve"> </v>
      </c>
      <c r="X63" s="28" t="str">
        <f>+Table134558[[#This Row],[Column1]]&amp; "-" &amp;Table134558[[#This Row],[Column2]]&amp;"-"&amp;Table134558[[#This Row],[Column3]]</f>
        <v xml:space="preserve">  Thu tiền Học phí HK2(19-20)- - </v>
      </c>
      <c r="Z63" s="31"/>
      <c r="AB63" s="56">
        <f>Table134558[[#This Row],[Thực thu]]-Table134558[[#This Row],[Đã nộp2]]</f>
        <v>3334500</v>
      </c>
      <c r="AC63" s="64"/>
    </row>
    <row r="64" spans="1:29" hidden="1" x14ac:dyDescent="0.25">
      <c r="A64" s="29">
        <v>52</v>
      </c>
      <c r="B64" s="28" t="s">
        <v>506</v>
      </c>
      <c r="C64" s="28" t="s">
        <v>507</v>
      </c>
      <c r="D64" s="29" t="s">
        <v>301</v>
      </c>
      <c r="E64" s="29" t="s">
        <v>33</v>
      </c>
      <c r="F64" s="29" t="s">
        <v>34</v>
      </c>
      <c r="G64" s="29" t="s">
        <v>508</v>
      </c>
      <c r="H64" s="28" t="s">
        <v>37</v>
      </c>
      <c r="I64" s="29">
        <v>15</v>
      </c>
      <c r="J64" s="29">
        <f>Table134558[[#This Row],[Số TC đăng ký]]-Table134558[[#This Row],[Số tin chỉ ]]-Table134558[[#This Row],[Số tin chỉ  ]]</f>
        <v>15</v>
      </c>
      <c r="K64" s="45">
        <f>+Table134558[[#This Row],[Số tin chỉ]]*234000</f>
        <v>3510000</v>
      </c>
      <c r="L64" s="29"/>
      <c r="M64" s="45"/>
      <c r="O64" s="31">
        <f>+Table134558[[#This Row],[Số tin chỉ  ]]*312000</f>
        <v>0</v>
      </c>
      <c r="P64" s="31"/>
      <c r="Q64" s="31">
        <f>+Table134558[[#This Row],[Số tiền]]+Table134558[[#This Row],[Số tiền ]]+Table134558[[#This Row],[Số tiền2]]</f>
        <v>3510000</v>
      </c>
      <c r="R64" s="31">
        <f>+(Table134558[[#This Row],[Số tiền]]+Table134558[[#This Row],[Số tiền2]])*5%</f>
        <v>175500</v>
      </c>
      <c r="S64" s="31"/>
      <c r="T64" s="31">
        <f>+Table134558[[#This Row],[Tổng cộng]]-Table134558[[#This Row],[Giảm 5%]]-Table134558[[#This Row],[Miễn giảm]]+Table134558[[#This Row],[Nợ HP kì cũ]]</f>
        <v>3334500</v>
      </c>
      <c r="U64" s="28" t="str">
        <f>+IF(Table134558[[#This Row],[Số tiền]]&gt;0, "  Thu tiền Học phí HK2(19-20)"," ")</f>
        <v xml:space="preserve">  Thu tiền Học phí HK2(19-20)</v>
      </c>
      <c r="V64" s="28" t="str">
        <f>+IF(Table134558[[#This Row],[Số tiền ]]&gt;0, " Giáo dục quốc phòng"," ")</f>
        <v xml:space="preserve"> </v>
      </c>
      <c r="W64" s="28" t="str">
        <f>+IF(Table134558[[#This Row],[Số tiền2]]&gt;0, " Giáo dục thể chất"," ")</f>
        <v xml:space="preserve"> </v>
      </c>
      <c r="X64" s="28" t="str">
        <f>+Table134558[[#This Row],[Column1]]&amp; "-" &amp;Table134558[[#This Row],[Column2]]&amp;"-"&amp;Table134558[[#This Row],[Column3]]</f>
        <v xml:space="preserve">  Thu tiền Học phí HK2(19-20)- - </v>
      </c>
      <c r="Z64" s="31"/>
      <c r="AB64" s="56">
        <f>Table134558[[#This Row],[Thực thu]]-Table134558[[#This Row],[Đã nộp2]]</f>
        <v>3334500</v>
      </c>
      <c r="AC64" s="64"/>
    </row>
    <row r="65" spans="1:29" hidden="1" x14ac:dyDescent="0.25">
      <c r="A65" s="29">
        <v>53</v>
      </c>
      <c r="B65" s="28" t="s">
        <v>509</v>
      </c>
      <c r="C65" s="28" t="s">
        <v>510</v>
      </c>
      <c r="D65" s="29" t="s">
        <v>511</v>
      </c>
      <c r="E65" s="29" t="s">
        <v>43</v>
      </c>
      <c r="F65" s="29" t="s">
        <v>34</v>
      </c>
      <c r="G65" s="29" t="s">
        <v>357</v>
      </c>
      <c r="H65" s="28" t="s">
        <v>37</v>
      </c>
      <c r="I65" s="29">
        <v>15</v>
      </c>
      <c r="J65" s="29">
        <f>Table134558[[#This Row],[Số TC đăng ký]]-Table134558[[#This Row],[Số tin chỉ ]]-Table134558[[#This Row],[Số tin chỉ  ]]</f>
        <v>15</v>
      </c>
      <c r="K65" s="45">
        <f>+Table134558[[#This Row],[Số tin chỉ]]*234000</f>
        <v>3510000</v>
      </c>
      <c r="L65" s="29"/>
      <c r="M65" s="45"/>
      <c r="O65" s="31">
        <f>+Table134558[[#This Row],[Số tin chỉ  ]]*312000</f>
        <v>0</v>
      </c>
      <c r="P65" s="31"/>
      <c r="Q65" s="31">
        <f>+Table134558[[#This Row],[Số tiền]]+Table134558[[#This Row],[Số tiền ]]+Table134558[[#This Row],[Số tiền2]]</f>
        <v>3510000</v>
      </c>
      <c r="R65" s="31">
        <f>+(Table134558[[#This Row],[Số tiền]]+Table134558[[#This Row],[Số tiền2]])*5%</f>
        <v>175500</v>
      </c>
      <c r="S65" s="31"/>
      <c r="T65" s="31">
        <f>+Table134558[[#This Row],[Tổng cộng]]-Table134558[[#This Row],[Giảm 5%]]-Table134558[[#This Row],[Miễn giảm]]+Table134558[[#This Row],[Nợ HP kì cũ]]</f>
        <v>3334500</v>
      </c>
      <c r="U65" s="28" t="str">
        <f>+IF(Table134558[[#This Row],[Số tiền]]&gt;0, "  Thu tiền Học phí HK2(19-20)"," ")</f>
        <v xml:space="preserve">  Thu tiền Học phí HK2(19-20)</v>
      </c>
      <c r="V65" s="28" t="str">
        <f>+IF(Table134558[[#This Row],[Số tiền ]]&gt;0, " Giáo dục quốc phòng"," ")</f>
        <v xml:space="preserve"> </v>
      </c>
      <c r="W65" s="28" t="str">
        <f>+IF(Table134558[[#This Row],[Số tiền2]]&gt;0, " Giáo dục thể chất"," ")</f>
        <v xml:space="preserve"> </v>
      </c>
      <c r="X65" s="28" t="str">
        <f>+Table134558[[#This Row],[Column1]]&amp; "-" &amp;Table134558[[#This Row],[Column2]]&amp;"-"&amp;Table134558[[#This Row],[Column3]]</f>
        <v xml:space="preserve">  Thu tiền Học phí HK2(19-20)- - </v>
      </c>
      <c r="Z65" s="31"/>
      <c r="AB65" s="56">
        <f>Table134558[[#This Row],[Thực thu]]-Table134558[[#This Row],[Đã nộp2]]</f>
        <v>3334500</v>
      </c>
      <c r="AC65" s="64"/>
    </row>
    <row r="66" spans="1:29" hidden="1" x14ac:dyDescent="0.25">
      <c r="A66" s="29">
        <v>54</v>
      </c>
      <c r="B66" s="28" t="s">
        <v>512</v>
      </c>
      <c r="C66" s="28" t="s">
        <v>513</v>
      </c>
      <c r="D66" s="29" t="s">
        <v>514</v>
      </c>
      <c r="E66" s="29" t="s">
        <v>33</v>
      </c>
      <c r="F66" s="29" t="s">
        <v>34</v>
      </c>
      <c r="G66" s="29" t="s">
        <v>357</v>
      </c>
      <c r="H66" s="28" t="s">
        <v>37</v>
      </c>
      <c r="I66" s="29">
        <v>15</v>
      </c>
      <c r="J66" s="29">
        <f>Table134558[[#This Row],[Số TC đăng ký]]-Table134558[[#This Row],[Số tin chỉ ]]-Table134558[[#This Row],[Số tin chỉ  ]]</f>
        <v>15</v>
      </c>
      <c r="K66" s="45">
        <f>+Table134558[[#This Row],[Số tin chỉ]]*234000</f>
        <v>3510000</v>
      </c>
      <c r="L66" s="29"/>
      <c r="M66" s="45"/>
      <c r="O66" s="31">
        <f>+Table134558[[#This Row],[Số tin chỉ  ]]*312000</f>
        <v>0</v>
      </c>
      <c r="P66" s="31"/>
      <c r="Q66" s="31">
        <f>+Table134558[[#This Row],[Số tiền]]+Table134558[[#This Row],[Số tiền ]]+Table134558[[#This Row],[Số tiền2]]</f>
        <v>3510000</v>
      </c>
      <c r="R66" s="31">
        <f>+(Table134558[[#This Row],[Số tiền]]+Table134558[[#This Row],[Số tiền2]])*5%</f>
        <v>175500</v>
      </c>
      <c r="S66" s="31"/>
      <c r="T66" s="31">
        <f>+Table134558[[#This Row],[Tổng cộng]]-Table134558[[#This Row],[Giảm 5%]]-Table134558[[#This Row],[Miễn giảm]]+Table134558[[#This Row],[Nợ HP kì cũ]]</f>
        <v>3334500</v>
      </c>
      <c r="U66" s="28" t="str">
        <f>+IF(Table134558[[#This Row],[Số tiền]]&gt;0, "  Thu tiền Học phí HK2(19-20)"," ")</f>
        <v xml:space="preserve">  Thu tiền Học phí HK2(19-20)</v>
      </c>
      <c r="V66" s="28" t="str">
        <f>+IF(Table134558[[#This Row],[Số tiền ]]&gt;0, " Giáo dục quốc phòng"," ")</f>
        <v xml:space="preserve"> </v>
      </c>
      <c r="W66" s="28" t="str">
        <f>+IF(Table134558[[#This Row],[Số tiền2]]&gt;0, " Giáo dục thể chất"," ")</f>
        <v xml:space="preserve"> </v>
      </c>
      <c r="X66" s="28" t="str">
        <f>+Table134558[[#This Row],[Column1]]&amp; "-" &amp;Table134558[[#This Row],[Column2]]&amp;"-"&amp;Table134558[[#This Row],[Column3]]</f>
        <v xml:space="preserve">  Thu tiền Học phí HK2(19-20)- - </v>
      </c>
      <c r="Z66" s="31"/>
      <c r="AB66" s="56">
        <f>Table134558[[#This Row],[Thực thu]]-Table134558[[#This Row],[Đã nộp2]]</f>
        <v>3334500</v>
      </c>
      <c r="AC66" s="64"/>
    </row>
    <row r="67" spans="1:29" hidden="1" x14ac:dyDescent="0.25">
      <c r="A67" s="29">
        <v>55</v>
      </c>
      <c r="B67" s="28" t="s">
        <v>515</v>
      </c>
      <c r="C67" s="28" t="s">
        <v>516</v>
      </c>
      <c r="D67" s="29" t="s">
        <v>517</v>
      </c>
      <c r="E67" s="29" t="s">
        <v>33</v>
      </c>
      <c r="F67" s="29" t="s">
        <v>34</v>
      </c>
      <c r="G67" s="29" t="s">
        <v>357</v>
      </c>
      <c r="H67" s="28" t="s">
        <v>37</v>
      </c>
      <c r="I67" s="29">
        <v>15</v>
      </c>
      <c r="J67" s="29">
        <f>Table134558[[#This Row],[Số TC đăng ký]]-Table134558[[#This Row],[Số tin chỉ ]]-Table134558[[#This Row],[Số tin chỉ  ]]</f>
        <v>15</v>
      </c>
      <c r="K67" s="45">
        <f>+Table134558[[#This Row],[Số tin chỉ]]*234000</f>
        <v>3510000</v>
      </c>
      <c r="L67" s="29"/>
      <c r="M67" s="45"/>
      <c r="O67" s="31">
        <f>+Table134558[[#This Row],[Số tin chỉ  ]]*312000</f>
        <v>0</v>
      </c>
      <c r="P67" s="31"/>
      <c r="Q67" s="31">
        <f>+Table134558[[#This Row],[Số tiền]]+Table134558[[#This Row],[Số tiền ]]+Table134558[[#This Row],[Số tiền2]]</f>
        <v>3510000</v>
      </c>
      <c r="R67" s="31">
        <f>+(Table134558[[#This Row],[Số tiền]]+Table134558[[#This Row],[Số tiền2]])*5%</f>
        <v>175500</v>
      </c>
      <c r="S67" s="31"/>
      <c r="T67" s="31">
        <f>+Table134558[[#This Row],[Tổng cộng]]-Table134558[[#This Row],[Giảm 5%]]-Table134558[[#This Row],[Miễn giảm]]+Table134558[[#This Row],[Nợ HP kì cũ]]</f>
        <v>3334500</v>
      </c>
      <c r="U67" s="28" t="str">
        <f>+IF(Table134558[[#This Row],[Số tiền]]&gt;0, "  Thu tiền Học phí HK2(19-20)"," ")</f>
        <v xml:space="preserve">  Thu tiền Học phí HK2(19-20)</v>
      </c>
      <c r="V67" s="28" t="str">
        <f>+IF(Table134558[[#This Row],[Số tiền ]]&gt;0, " Giáo dục quốc phòng"," ")</f>
        <v xml:space="preserve"> </v>
      </c>
      <c r="W67" s="28" t="str">
        <f>+IF(Table134558[[#This Row],[Số tiền2]]&gt;0, " Giáo dục thể chất"," ")</f>
        <v xml:space="preserve"> </v>
      </c>
      <c r="X67" s="28" t="str">
        <f>+Table134558[[#This Row],[Column1]]&amp; "-" &amp;Table134558[[#This Row],[Column2]]&amp;"-"&amp;Table134558[[#This Row],[Column3]]</f>
        <v xml:space="preserve">  Thu tiền Học phí HK2(19-20)- - </v>
      </c>
      <c r="Z67" s="31"/>
      <c r="AB67" s="56">
        <f>Table134558[[#This Row],[Thực thu]]-Table134558[[#This Row],[Đã nộp2]]</f>
        <v>3334500</v>
      </c>
      <c r="AC67" s="64"/>
    </row>
    <row r="68" spans="1:29" hidden="1" x14ac:dyDescent="0.25">
      <c r="A68" s="29">
        <v>56</v>
      </c>
      <c r="B68" s="28" t="s">
        <v>518</v>
      </c>
      <c r="C68" s="28" t="s">
        <v>519</v>
      </c>
      <c r="D68" s="29" t="s">
        <v>520</v>
      </c>
      <c r="E68" s="29" t="s">
        <v>33</v>
      </c>
      <c r="F68" s="29" t="s">
        <v>34</v>
      </c>
      <c r="G68" s="29" t="s">
        <v>357</v>
      </c>
      <c r="H68" s="28" t="s">
        <v>37</v>
      </c>
      <c r="I68" s="29">
        <v>15</v>
      </c>
      <c r="J68" s="29">
        <f>Table134558[[#This Row],[Số TC đăng ký]]-Table134558[[#This Row],[Số tin chỉ ]]-Table134558[[#This Row],[Số tin chỉ  ]]</f>
        <v>15</v>
      </c>
      <c r="K68" s="45">
        <f>+Table134558[[#This Row],[Số tin chỉ]]*234000</f>
        <v>3510000</v>
      </c>
      <c r="L68" s="29"/>
      <c r="M68" s="45"/>
      <c r="O68" s="31">
        <f>+Table134558[[#This Row],[Số tin chỉ  ]]*312000</f>
        <v>0</v>
      </c>
      <c r="P68" s="31"/>
      <c r="Q68" s="31">
        <f>+Table134558[[#This Row],[Số tiền]]+Table134558[[#This Row],[Số tiền ]]+Table134558[[#This Row],[Số tiền2]]</f>
        <v>3510000</v>
      </c>
      <c r="R68" s="31">
        <f>+(Table134558[[#This Row],[Số tiền]]+Table134558[[#This Row],[Số tiền2]])*5%</f>
        <v>175500</v>
      </c>
      <c r="S68" s="31"/>
      <c r="T68" s="31">
        <f>+Table134558[[#This Row],[Tổng cộng]]-Table134558[[#This Row],[Giảm 5%]]-Table134558[[#This Row],[Miễn giảm]]+Table134558[[#This Row],[Nợ HP kì cũ]]</f>
        <v>3334500</v>
      </c>
      <c r="U68" s="28" t="str">
        <f>+IF(Table134558[[#This Row],[Số tiền]]&gt;0, "  Thu tiền Học phí HK2(19-20)"," ")</f>
        <v xml:space="preserve">  Thu tiền Học phí HK2(19-20)</v>
      </c>
      <c r="V68" s="28" t="str">
        <f>+IF(Table134558[[#This Row],[Số tiền ]]&gt;0, " Giáo dục quốc phòng"," ")</f>
        <v xml:space="preserve"> </v>
      </c>
      <c r="W68" s="28" t="str">
        <f>+IF(Table134558[[#This Row],[Số tiền2]]&gt;0, " Giáo dục thể chất"," ")</f>
        <v xml:space="preserve"> </v>
      </c>
      <c r="X68" s="28" t="str">
        <f>+Table134558[[#This Row],[Column1]]&amp; "-" &amp;Table134558[[#This Row],[Column2]]&amp;"-"&amp;Table134558[[#This Row],[Column3]]</f>
        <v xml:space="preserve">  Thu tiền Học phí HK2(19-20)- - </v>
      </c>
      <c r="Z68" s="31"/>
      <c r="AB68" s="56">
        <f>Table134558[[#This Row],[Thực thu]]-Table134558[[#This Row],[Đã nộp2]]</f>
        <v>3334500</v>
      </c>
      <c r="AC68" s="64"/>
    </row>
    <row r="69" spans="1:29" hidden="1" x14ac:dyDescent="0.25">
      <c r="A69" s="29">
        <v>57</v>
      </c>
      <c r="B69" s="28" t="s">
        <v>521</v>
      </c>
      <c r="C69" s="28" t="s">
        <v>522</v>
      </c>
      <c r="D69" s="29" t="s">
        <v>523</v>
      </c>
      <c r="E69" s="29" t="s">
        <v>33</v>
      </c>
      <c r="F69" s="29" t="s">
        <v>34</v>
      </c>
      <c r="G69" s="29" t="s">
        <v>357</v>
      </c>
      <c r="H69" s="28" t="s">
        <v>37</v>
      </c>
      <c r="I69" s="29">
        <v>15</v>
      </c>
      <c r="J69" s="29">
        <f>Table134558[[#This Row],[Số TC đăng ký]]-Table134558[[#This Row],[Số tin chỉ ]]-Table134558[[#This Row],[Số tin chỉ  ]]</f>
        <v>15</v>
      </c>
      <c r="K69" s="45">
        <f>+Table134558[[#This Row],[Số tin chỉ]]*234000</f>
        <v>3510000</v>
      </c>
      <c r="L69" s="29"/>
      <c r="M69" s="45"/>
      <c r="O69" s="31">
        <f>+Table134558[[#This Row],[Số tin chỉ  ]]*312000</f>
        <v>0</v>
      </c>
      <c r="P69" s="31"/>
      <c r="Q69" s="31">
        <f>+Table134558[[#This Row],[Số tiền]]+Table134558[[#This Row],[Số tiền ]]+Table134558[[#This Row],[Số tiền2]]</f>
        <v>3510000</v>
      </c>
      <c r="R69" s="31">
        <f>+(Table134558[[#This Row],[Số tiền]]+Table134558[[#This Row],[Số tiền2]])*5%</f>
        <v>175500</v>
      </c>
      <c r="S69" s="31"/>
      <c r="T69" s="31">
        <f>+Table134558[[#This Row],[Tổng cộng]]-Table134558[[#This Row],[Giảm 5%]]-Table134558[[#This Row],[Miễn giảm]]+Table134558[[#This Row],[Nợ HP kì cũ]]</f>
        <v>3334500</v>
      </c>
      <c r="U69" s="28" t="str">
        <f>+IF(Table134558[[#This Row],[Số tiền]]&gt;0, "  Thu tiền Học phí HK2(19-20)"," ")</f>
        <v xml:space="preserve">  Thu tiền Học phí HK2(19-20)</v>
      </c>
      <c r="V69" s="28" t="str">
        <f>+IF(Table134558[[#This Row],[Số tiền ]]&gt;0, " Giáo dục quốc phòng"," ")</f>
        <v xml:space="preserve"> </v>
      </c>
      <c r="W69" s="28" t="str">
        <f>+IF(Table134558[[#This Row],[Số tiền2]]&gt;0, " Giáo dục thể chất"," ")</f>
        <v xml:space="preserve"> </v>
      </c>
      <c r="X69" s="28" t="str">
        <f>+Table134558[[#This Row],[Column1]]&amp; "-" &amp;Table134558[[#This Row],[Column2]]&amp;"-"&amp;Table134558[[#This Row],[Column3]]</f>
        <v xml:space="preserve">  Thu tiền Học phí HK2(19-20)- - </v>
      </c>
      <c r="Z69" s="31"/>
      <c r="AB69" s="56">
        <f>Table134558[[#This Row],[Thực thu]]-Table134558[[#This Row],[Đã nộp2]]</f>
        <v>3334500</v>
      </c>
      <c r="AC69" s="64"/>
    </row>
    <row r="70" spans="1:29" hidden="1" x14ac:dyDescent="0.25">
      <c r="A70" s="29">
        <v>58</v>
      </c>
      <c r="B70" s="28" t="s">
        <v>524</v>
      </c>
      <c r="C70" s="28" t="s">
        <v>525</v>
      </c>
      <c r="D70" s="29" t="s">
        <v>526</v>
      </c>
      <c r="E70" s="29" t="s">
        <v>33</v>
      </c>
      <c r="F70" s="29" t="s">
        <v>34</v>
      </c>
      <c r="G70" s="29" t="s">
        <v>357</v>
      </c>
      <c r="H70" s="28" t="s">
        <v>37</v>
      </c>
      <c r="I70" s="29">
        <v>15</v>
      </c>
      <c r="J70" s="29">
        <f>Table134558[[#This Row],[Số TC đăng ký]]-Table134558[[#This Row],[Số tin chỉ ]]-Table134558[[#This Row],[Số tin chỉ  ]]</f>
        <v>15</v>
      </c>
      <c r="K70" s="45">
        <f>+Table134558[[#This Row],[Số tin chỉ]]*234000</f>
        <v>3510000</v>
      </c>
      <c r="L70" s="29"/>
      <c r="M70" s="45"/>
      <c r="O70" s="31">
        <f>+Table134558[[#This Row],[Số tin chỉ  ]]*312000</f>
        <v>0</v>
      </c>
      <c r="P70" s="31"/>
      <c r="Q70" s="31">
        <f>+Table134558[[#This Row],[Số tiền]]+Table134558[[#This Row],[Số tiền ]]+Table134558[[#This Row],[Số tiền2]]</f>
        <v>3510000</v>
      </c>
      <c r="R70" s="31">
        <f>+(Table134558[[#This Row],[Số tiền]]+Table134558[[#This Row],[Số tiền2]])*5%</f>
        <v>175500</v>
      </c>
      <c r="S70" s="31"/>
      <c r="T70" s="31">
        <f>+Table134558[[#This Row],[Tổng cộng]]-Table134558[[#This Row],[Giảm 5%]]-Table134558[[#This Row],[Miễn giảm]]+Table134558[[#This Row],[Nợ HP kì cũ]]</f>
        <v>3334500</v>
      </c>
      <c r="U70" s="28" t="str">
        <f>+IF(Table134558[[#This Row],[Số tiền]]&gt;0, "  Thu tiền Học phí HK2(19-20)"," ")</f>
        <v xml:space="preserve">  Thu tiền Học phí HK2(19-20)</v>
      </c>
      <c r="V70" s="28" t="str">
        <f>+IF(Table134558[[#This Row],[Số tiền ]]&gt;0, " Giáo dục quốc phòng"," ")</f>
        <v xml:space="preserve"> </v>
      </c>
      <c r="W70" s="28" t="str">
        <f>+IF(Table134558[[#This Row],[Số tiền2]]&gt;0, " Giáo dục thể chất"," ")</f>
        <v xml:space="preserve"> </v>
      </c>
      <c r="X70" s="28" t="str">
        <f>+Table134558[[#This Row],[Column1]]&amp; "-" &amp;Table134558[[#This Row],[Column2]]&amp;"-"&amp;Table134558[[#This Row],[Column3]]</f>
        <v xml:space="preserve">  Thu tiền Học phí HK2(19-20)- - </v>
      </c>
      <c r="Z70" s="31"/>
      <c r="AB70" s="56">
        <f>Table134558[[#This Row],[Thực thu]]-Table134558[[#This Row],[Đã nộp2]]</f>
        <v>3334500</v>
      </c>
      <c r="AC70" s="64"/>
    </row>
    <row r="71" spans="1:29" hidden="1" x14ac:dyDescent="0.25">
      <c r="A71" s="29">
        <v>59</v>
      </c>
      <c r="B71" s="28" t="s">
        <v>527</v>
      </c>
      <c r="C71" s="28" t="s">
        <v>528</v>
      </c>
      <c r="D71" s="29" t="s">
        <v>529</v>
      </c>
      <c r="E71" s="29" t="s">
        <v>33</v>
      </c>
      <c r="F71" s="29" t="s">
        <v>34</v>
      </c>
      <c r="G71" s="29" t="s">
        <v>357</v>
      </c>
      <c r="H71" s="28" t="s">
        <v>37</v>
      </c>
      <c r="I71" s="29">
        <v>15</v>
      </c>
      <c r="J71" s="29">
        <f>Table134558[[#This Row],[Số TC đăng ký]]-Table134558[[#This Row],[Số tin chỉ ]]-Table134558[[#This Row],[Số tin chỉ  ]]</f>
        <v>15</v>
      </c>
      <c r="K71" s="45">
        <f>+Table134558[[#This Row],[Số tin chỉ]]*234000</f>
        <v>3510000</v>
      </c>
      <c r="L71" s="29"/>
      <c r="M71" s="45"/>
      <c r="O71" s="31">
        <f>+Table134558[[#This Row],[Số tin chỉ  ]]*312000</f>
        <v>0</v>
      </c>
      <c r="P71" s="31"/>
      <c r="Q71" s="31">
        <f>+Table134558[[#This Row],[Số tiền]]+Table134558[[#This Row],[Số tiền ]]+Table134558[[#This Row],[Số tiền2]]</f>
        <v>3510000</v>
      </c>
      <c r="R71" s="31">
        <f>+(Table134558[[#This Row],[Số tiền]]+Table134558[[#This Row],[Số tiền2]])*5%</f>
        <v>175500</v>
      </c>
      <c r="S71" s="31"/>
      <c r="T71" s="31">
        <f>+Table134558[[#This Row],[Tổng cộng]]-Table134558[[#This Row],[Giảm 5%]]-Table134558[[#This Row],[Miễn giảm]]+Table134558[[#This Row],[Nợ HP kì cũ]]</f>
        <v>3334500</v>
      </c>
      <c r="U71" s="28" t="str">
        <f>+IF(Table134558[[#This Row],[Số tiền]]&gt;0, "  Thu tiền Học phí HK2(19-20)"," ")</f>
        <v xml:space="preserve">  Thu tiền Học phí HK2(19-20)</v>
      </c>
      <c r="V71" s="28" t="str">
        <f>+IF(Table134558[[#This Row],[Số tiền ]]&gt;0, " Giáo dục quốc phòng"," ")</f>
        <v xml:space="preserve"> </v>
      </c>
      <c r="W71" s="28" t="str">
        <f>+IF(Table134558[[#This Row],[Số tiền2]]&gt;0, " Giáo dục thể chất"," ")</f>
        <v xml:space="preserve"> </v>
      </c>
      <c r="X71" s="28" t="str">
        <f>+Table134558[[#This Row],[Column1]]&amp; "-" &amp;Table134558[[#This Row],[Column2]]&amp;"-"&amp;Table134558[[#This Row],[Column3]]</f>
        <v xml:space="preserve">  Thu tiền Học phí HK2(19-20)- - </v>
      </c>
      <c r="Z71" s="31"/>
      <c r="AB71" s="56">
        <f>Table134558[[#This Row],[Thực thu]]-Table134558[[#This Row],[Đã nộp2]]</f>
        <v>3334500</v>
      </c>
      <c r="AC71" s="64"/>
    </row>
    <row r="72" spans="1:29" hidden="1" x14ac:dyDescent="0.25">
      <c r="A72" s="29">
        <v>60</v>
      </c>
      <c r="B72" s="28" t="s">
        <v>530</v>
      </c>
      <c r="C72" s="28" t="s">
        <v>531</v>
      </c>
      <c r="D72" s="29" t="s">
        <v>532</v>
      </c>
      <c r="E72" s="29" t="s">
        <v>43</v>
      </c>
      <c r="F72" s="29" t="s">
        <v>34</v>
      </c>
      <c r="G72" s="29" t="s">
        <v>357</v>
      </c>
      <c r="H72" s="28" t="s">
        <v>37</v>
      </c>
      <c r="I72" s="29">
        <v>15</v>
      </c>
      <c r="J72" s="29">
        <f>Table134558[[#This Row],[Số TC đăng ký]]-Table134558[[#This Row],[Số tin chỉ ]]-Table134558[[#This Row],[Số tin chỉ  ]]</f>
        <v>15</v>
      </c>
      <c r="K72" s="45">
        <f>+Table134558[[#This Row],[Số tin chỉ]]*234000</f>
        <v>3510000</v>
      </c>
      <c r="L72" s="29"/>
      <c r="M72" s="45"/>
      <c r="O72" s="31">
        <f>+Table134558[[#This Row],[Số tin chỉ  ]]*312000</f>
        <v>0</v>
      </c>
      <c r="P72" s="31"/>
      <c r="Q72" s="31">
        <f>+Table134558[[#This Row],[Số tiền]]+Table134558[[#This Row],[Số tiền ]]+Table134558[[#This Row],[Số tiền2]]</f>
        <v>3510000</v>
      </c>
      <c r="R72" s="31">
        <f>+(Table134558[[#This Row],[Số tiền]]+Table134558[[#This Row],[Số tiền2]])*5%</f>
        <v>175500</v>
      </c>
      <c r="S72" s="31"/>
      <c r="T72" s="31">
        <f>+Table134558[[#This Row],[Tổng cộng]]-Table134558[[#This Row],[Giảm 5%]]-Table134558[[#This Row],[Miễn giảm]]+Table134558[[#This Row],[Nợ HP kì cũ]]</f>
        <v>3334500</v>
      </c>
      <c r="U72" s="28" t="str">
        <f>+IF(Table134558[[#This Row],[Số tiền]]&gt;0, "  Thu tiền Học phí HK2(19-20)"," ")</f>
        <v xml:space="preserve">  Thu tiền Học phí HK2(19-20)</v>
      </c>
      <c r="V72" s="28" t="str">
        <f>+IF(Table134558[[#This Row],[Số tiền ]]&gt;0, " Giáo dục quốc phòng"," ")</f>
        <v xml:space="preserve"> </v>
      </c>
      <c r="W72" s="28" t="str">
        <f>+IF(Table134558[[#This Row],[Số tiền2]]&gt;0, " Giáo dục thể chất"," ")</f>
        <v xml:space="preserve"> </v>
      </c>
      <c r="X72" s="28" t="str">
        <f>+Table134558[[#This Row],[Column1]]&amp; "-" &amp;Table134558[[#This Row],[Column2]]&amp;"-"&amp;Table134558[[#This Row],[Column3]]</f>
        <v xml:space="preserve">  Thu tiền Học phí HK2(19-20)- - </v>
      </c>
      <c r="Z72" s="31"/>
      <c r="AB72" s="56">
        <f>Table134558[[#This Row],[Thực thu]]-Table134558[[#This Row],[Đã nộp2]]</f>
        <v>3334500</v>
      </c>
      <c r="AC72" s="64"/>
    </row>
    <row r="73" spans="1:29" hidden="1" x14ac:dyDescent="0.25">
      <c r="A73" s="29">
        <v>61</v>
      </c>
      <c r="B73" s="28" t="s">
        <v>533</v>
      </c>
      <c r="C73" s="28" t="s">
        <v>534</v>
      </c>
      <c r="D73" s="29" t="s">
        <v>535</v>
      </c>
      <c r="E73" s="29" t="s">
        <v>33</v>
      </c>
      <c r="F73" s="29" t="s">
        <v>34</v>
      </c>
      <c r="G73" s="29" t="s">
        <v>357</v>
      </c>
      <c r="H73" s="28" t="s">
        <v>37</v>
      </c>
      <c r="I73" s="29">
        <v>15</v>
      </c>
      <c r="J73" s="29">
        <f>Table134558[[#This Row],[Số TC đăng ký]]-Table134558[[#This Row],[Số tin chỉ ]]-Table134558[[#This Row],[Số tin chỉ  ]]</f>
        <v>15</v>
      </c>
      <c r="K73" s="45">
        <f>+Table134558[[#This Row],[Số tin chỉ]]*234000</f>
        <v>3510000</v>
      </c>
      <c r="L73" s="29"/>
      <c r="M73" s="45"/>
      <c r="O73" s="31">
        <f>+Table134558[[#This Row],[Số tin chỉ  ]]*312000</f>
        <v>0</v>
      </c>
      <c r="P73" s="31"/>
      <c r="Q73" s="31">
        <f>+Table134558[[#This Row],[Số tiền]]+Table134558[[#This Row],[Số tiền ]]+Table134558[[#This Row],[Số tiền2]]</f>
        <v>3510000</v>
      </c>
      <c r="R73" s="31">
        <f>+(Table134558[[#This Row],[Số tiền]]+Table134558[[#This Row],[Số tiền2]])*5%</f>
        <v>175500</v>
      </c>
      <c r="S73" s="31"/>
      <c r="T73" s="31">
        <f>+Table134558[[#This Row],[Tổng cộng]]-Table134558[[#This Row],[Giảm 5%]]-Table134558[[#This Row],[Miễn giảm]]+Table134558[[#This Row],[Nợ HP kì cũ]]</f>
        <v>3334500</v>
      </c>
      <c r="U73" s="28" t="str">
        <f>+IF(Table134558[[#This Row],[Số tiền]]&gt;0, "  Thu tiền Học phí HK2(19-20)"," ")</f>
        <v xml:space="preserve">  Thu tiền Học phí HK2(19-20)</v>
      </c>
      <c r="V73" s="28" t="str">
        <f>+IF(Table134558[[#This Row],[Số tiền ]]&gt;0, " Giáo dục quốc phòng"," ")</f>
        <v xml:space="preserve"> </v>
      </c>
      <c r="W73" s="28" t="str">
        <f>+IF(Table134558[[#This Row],[Số tiền2]]&gt;0, " Giáo dục thể chất"," ")</f>
        <v xml:space="preserve"> </v>
      </c>
      <c r="X73" s="28" t="str">
        <f>+Table134558[[#This Row],[Column1]]&amp; "-" &amp;Table134558[[#This Row],[Column2]]&amp;"-"&amp;Table134558[[#This Row],[Column3]]</f>
        <v xml:space="preserve">  Thu tiền Học phí HK2(19-20)- - </v>
      </c>
      <c r="Z73" s="31"/>
      <c r="AB73" s="56">
        <f>Table134558[[#This Row],[Thực thu]]-Table134558[[#This Row],[Đã nộp2]]</f>
        <v>3334500</v>
      </c>
      <c r="AC73" s="64"/>
    </row>
    <row r="74" spans="1:29" hidden="1" x14ac:dyDescent="0.25">
      <c r="A74" s="29">
        <v>62</v>
      </c>
      <c r="B74" s="28" t="s">
        <v>536</v>
      </c>
      <c r="C74" s="28" t="s">
        <v>537</v>
      </c>
      <c r="D74" s="29" t="s">
        <v>538</v>
      </c>
      <c r="E74" s="29" t="s">
        <v>33</v>
      </c>
      <c r="F74" s="29" t="s">
        <v>34</v>
      </c>
      <c r="G74" s="29" t="s">
        <v>357</v>
      </c>
      <c r="H74" s="28" t="s">
        <v>37</v>
      </c>
      <c r="I74" s="29">
        <v>15</v>
      </c>
      <c r="J74" s="29">
        <f>Table134558[[#This Row],[Số TC đăng ký]]-Table134558[[#This Row],[Số tin chỉ ]]-Table134558[[#This Row],[Số tin chỉ  ]]</f>
        <v>15</v>
      </c>
      <c r="K74" s="45">
        <f>+Table134558[[#This Row],[Số tin chỉ]]*234000</f>
        <v>3510000</v>
      </c>
      <c r="L74" s="29"/>
      <c r="M74" s="45"/>
      <c r="O74" s="31">
        <f>+Table134558[[#This Row],[Số tin chỉ  ]]*312000</f>
        <v>0</v>
      </c>
      <c r="P74" s="31"/>
      <c r="Q74" s="31">
        <f>+Table134558[[#This Row],[Số tiền]]+Table134558[[#This Row],[Số tiền ]]+Table134558[[#This Row],[Số tiền2]]</f>
        <v>3510000</v>
      </c>
      <c r="R74" s="31">
        <f>+(Table134558[[#This Row],[Số tiền]]+Table134558[[#This Row],[Số tiền2]])*5%</f>
        <v>175500</v>
      </c>
      <c r="S74" s="31"/>
      <c r="T74" s="31">
        <f>+Table134558[[#This Row],[Tổng cộng]]-Table134558[[#This Row],[Giảm 5%]]-Table134558[[#This Row],[Miễn giảm]]+Table134558[[#This Row],[Nợ HP kì cũ]]</f>
        <v>3334500</v>
      </c>
      <c r="U74" s="28" t="str">
        <f>+IF(Table134558[[#This Row],[Số tiền]]&gt;0, "  Thu tiền Học phí HK2(19-20)"," ")</f>
        <v xml:space="preserve">  Thu tiền Học phí HK2(19-20)</v>
      </c>
      <c r="V74" s="28" t="str">
        <f>+IF(Table134558[[#This Row],[Số tiền ]]&gt;0, " Giáo dục quốc phòng"," ")</f>
        <v xml:space="preserve"> </v>
      </c>
      <c r="W74" s="28" t="str">
        <f>+IF(Table134558[[#This Row],[Số tiền2]]&gt;0, " Giáo dục thể chất"," ")</f>
        <v xml:space="preserve"> </v>
      </c>
      <c r="X74" s="28" t="str">
        <f>+Table134558[[#This Row],[Column1]]&amp; "-" &amp;Table134558[[#This Row],[Column2]]&amp;"-"&amp;Table134558[[#This Row],[Column3]]</f>
        <v xml:space="preserve">  Thu tiền Học phí HK2(19-20)- - </v>
      </c>
      <c r="Z74" s="31"/>
      <c r="AB74" s="56">
        <f>Table134558[[#This Row],[Thực thu]]-Table134558[[#This Row],[Đã nộp2]]</f>
        <v>3334500</v>
      </c>
      <c r="AC74" s="64"/>
    </row>
    <row r="75" spans="1:29" hidden="1" x14ac:dyDescent="0.25">
      <c r="A75" s="29">
        <v>63</v>
      </c>
      <c r="B75" s="28" t="s">
        <v>539</v>
      </c>
      <c r="C75" s="28" t="s">
        <v>540</v>
      </c>
      <c r="D75" s="29" t="s">
        <v>541</v>
      </c>
      <c r="E75" s="29" t="s">
        <v>33</v>
      </c>
      <c r="F75" s="29" t="s">
        <v>34</v>
      </c>
      <c r="G75" s="29" t="s">
        <v>357</v>
      </c>
      <c r="H75" s="28" t="s">
        <v>37</v>
      </c>
      <c r="I75" s="29">
        <v>15</v>
      </c>
      <c r="J75" s="29">
        <f>Table134558[[#This Row],[Số TC đăng ký]]-Table134558[[#This Row],[Số tin chỉ ]]-Table134558[[#This Row],[Số tin chỉ  ]]</f>
        <v>15</v>
      </c>
      <c r="K75" s="45">
        <f>+Table134558[[#This Row],[Số tin chỉ]]*234000</f>
        <v>3510000</v>
      </c>
      <c r="L75" s="29"/>
      <c r="M75" s="45"/>
      <c r="O75" s="31">
        <f>+Table134558[[#This Row],[Số tin chỉ  ]]*312000</f>
        <v>0</v>
      </c>
      <c r="P75" s="31"/>
      <c r="Q75" s="31">
        <f>+Table134558[[#This Row],[Số tiền]]+Table134558[[#This Row],[Số tiền ]]+Table134558[[#This Row],[Số tiền2]]</f>
        <v>3510000</v>
      </c>
      <c r="R75" s="31">
        <f>+(Table134558[[#This Row],[Số tiền]]+Table134558[[#This Row],[Số tiền2]])*5%</f>
        <v>175500</v>
      </c>
      <c r="S75" s="31"/>
      <c r="T75" s="31">
        <f>+Table134558[[#This Row],[Tổng cộng]]-Table134558[[#This Row],[Giảm 5%]]-Table134558[[#This Row],[Miễn giảm]]+Table134558[[#This Row],[Nợ HP kì cũ]]</f>
        <v>3334500</v>
      </c>
      <c r="U75" s="28" t="str">
        <f>+IF(Table134558[[#This Row],[Số tiền]]&gt;0, "  Thu tiền Học phí HK2(19-20)"," ")</f>
        <v xml:space="preserve">  Thu tiền Học phí HK2(19-20)</v>
      </c>
      <c r="V75" s="28" t="str">
        <f>+IF(Table134558[[#This Row],[Số tiền ]]&gt;0, " Giáo dục quốc phòng"," ")</f>
        <v xml:space="preserve"> </v>
      </c>
      <c r="W75" s="28" t="str">
        <f>+IF(Table134558[[#This Row],[Số tiền2]]&gt;0, " Giáo dục thể chất"," ")</f>
        <v xml:space="preserve"> </v>
      </c>
      <c r="X75" s="28" t="str">
        <f>+Table134558[[#This Row],[Column1]]&amp; "-" &amp;Table134558[[#This Row],[Column2]]&amp;"-"&amp;Table134558[[#This Row],[Column3]]</f>
        <v xml:space="preserve">  Thu tiền Học phí HK2(19-20)- - </v>
      </c>
      <c r="Z75" s="31"/>
      <c r="AB75" s="56">
        <f>Table134558[[#This Row],[Thực thu]]-Table134558[[#This Row],[Đã nộp2]]</f>
        <v>3334500</v>
      </c>
      <c r="AC75" s="64"/>
    </row>
    <row r="76" spans="1:29" hidden="1" x14ac:dyDescent="0.25">
      <c r="A76" s="29">
        <v>64</v>
      </c>
      <c r="B76" s="28" t="s">
        <v>542</v>
      </c>
      <c r="C76" s="28" t="s">
        <v>543</v>
      </c>
      <c r="D76" s="29" t="s">
        <v>544</v>
      </c>
      <c r="E76" s="29" t="s">
        <v>33</v>
      </c>
      <c r="F76" s="29" t="s">
        <v>34</v>
      </c>
      <c r="G76" s="29" t="s">
        <v>357</v>
      </c>
      <c r="H76" s="28" t="s">
        <v>37</v>
      </c>
      <c r="I76" s="29">
        <v>14</v>
      </c>
      <c r="J76" s="29">
        <f>Table134558[[#This Row],[Số TC đăng ký]]-Table134558[[#This Row],[Số tin chỉ ]]-Table134558[[#This Row],[Số tin chỉ  ]]</f>
        <v>14</v>
      </c>
      <c r="K76" s="45">
        <f>+Table134558[[#This Row],[Số tin chỉ]]*234000</f>
        <v>3276000</v>
      </c>
      <c r="L76" s="29"/>
      <c r="M76" s="45"/>
      <c r="O76" s="31">
        <f>+Table134558[[#This Row],[Số tin chỉ  ]]*312000</f>
        <v>0</v>
      </c>
      <c r="P76" s="31"/>
      <c r="Q76" s="31">
        <f>+Table134558[[#This Row],[Số tiền]]+Table134558[[#This Row],[Số tiền ]]+Table134558[[#This Row],[Số tiền2]]</f>
        <v>3276000</v>
      </c>
      <c r="R76" s="31">
        <f>+(Table134558[[#This Row],[Số tiền]]+Table134558[[#This Row],[Số tiền2]])*5%</f>
        <v>163800</v>
      </c>
      <c r="S76" s="31"/>
      <c r="T76" s="31">
        <f>+Table134558[[#This Row],[Tổng cộng]]-Table134558[[#This Row],[Giảm 5%]]-Table134558[[#This Row],[Miễn giảm]]+Table134558[[#This Row],[Nợ HP kì cũ]]</f>
        <v>3112200</v>
      </c>
      <c r="U76" s="28" t="str">
        <f>+IF(Table134558[[#This Row],[Số tiền]]&gt;0, "  Thu tiền Học phí HK2(19-20)"," ")</f>
        <v xml:space="preserve">  Thu tiền Học phí HK2(19-20)</v>
      </c>
      <c r="V76" s="28" t="str">
        <f>+IF(Table134558[[#This Row],[Số tiền ]]&gt;0, " Giáo dục quốc phòng"," ")</f>
        <v xml:space="preserve"> </v>
      </c>
      <c r="W76" s="28" t="str">
        <f>+IF(Table134558[[#This Row],[Số tiền2]]&gt;0, " Giáo dục thể chất"," ")</f>
        <v xml:space="preserve"> </v>
      </c>
      <c r="X76" s="28" t="str">
        <f>+Table134558[[#This Row],[Column1]]&amp; "-" &amp;Table134558[[#This Row],[Column2]]&amp;"-"&amp;Table134558[[#This Row],[Column3]]</f>
        <v xml:space="preserve">  Thu tiền Học phí HK2(19-20)- - </v>
      </c>
      <c r="Z76" s="31"/>
      <c r="AB76" s="56">
        <f>Table134558[[#This Row],[Thực thu]]-Table134558[[#This Row],[Đã nộp2]]</f>
        <v>3112200</v>
      </c>
      <c r="AC76" s="64"/>
    </row>
    <row r="77" spans="1:29" hidden="1" x14ac:dyDescent="0.25">
      <c r="A77" s="29">
        <v>65</v>
      </c>
      <c r="B77" s="28" t="s">
        <v>545</v>
      </c>
      <c r="C77" s="28" t="s">
        <v>546</v>
      </c>
      <c r="D77" s="29" t="s">
        <v>547</v>
      </c>
      <c r="E77" s="29" t="s">
        <v>33</v>
      </c>
      <c r="F77" s="29" t="s">
        <v>34</v>
      </c>
      <c r="G77" s="29" t="s">
        <v>357</v>
      </c>
      <c r="H77" s="28" t="s">
        <v>37</v>
      </c>
      <c r="I77" s="29">
        <v>14</v>
      </c>
      <c r="J77" s="29">
        <f>Table134558[[#This Row],[Số TC đăng ký]]-Table134558[[#This Row],[Số tin chỉ ]]-Table134558[[#This Row],[Số tin chỉ  ]]</f>
        <v>14</v>
      </c>
      <c r="K77" s="45">
        <f>+Table134558[[#This Row],[Số tin chỉ]]*234000</f>
        <v>3276000</v>
      </c>
      <c r="L77" s="29"/>
      <c r="M77" s="45"/>
      <c r="O77" s="31">
        <f>+Table134558[[#This Row],[Số tin chỉ  ]]*312000</f>
        <v>0</v>
      </c>
      <c r="P77" s="31"/>
      <c r="Q77" s="31">
        <f>+Table134558[[#This Row],[Số tiền]]+Table134558[[#This Row],[Số tiền ]]+Table134558[[#This Row],[Số tiền2]]</f>
        <v>3276000</v>
      </c>
      <c r="R77" s="31">
        <f>+(Table134558[[#This Row],[Số tiền]]+Table134558[[#This Row],[Số tiền2]])*5%</f>
        <v>163800</v>
      </c>
      <c r="S77" s="31"/>
      <c r="T77" s="31">
        <f>+Table134558[[#This Row],[Tổng cộng]]-Table134558[[#This Row],[Giảm 5%]]-Table134558[[#This Row],[Miễn giảm]]+Table134558[[#This Row],[Nợ HP kì cũ]]</f>
        <v>3112200</v>
      </c>
      <c r="U77" s="28" t="str">
        <f>+IF(Table134558[[#This Row],[Số tiền]]&gt;0, "  Thu tiền Học phí HK2(19-20)"," ")</f>
        <v xml:space="preserve">  Thu tiền Học phí HK2(19-20)</v>
      </c>
      <c r="V77" s="28" t="str">
        <f>+IF(Table134558[[#This Row],[Số tiền ]]&gt;0, " Giáo dục quốc phòng"," ")</f>
        <v xml:space="preserve"> </v>
      </c>
      <c r="W77" s="28" t="str">
        <f>+IF(Table134558[[#This Row],[Số tiền2]]&gt;0, " Giáo dục thể chất"," ")</f>
        <v xml:space="preserve"> </v>
      </c>
      <c r="X77" s="28" t="str">
        <f>+Table134558[[#This Row],[Column1]]&amp; "-" &amp;Table134558[[#This Row],[Column2]]&amp;"-"&amp;Table134558[[#This Row],[Column3]]</f>
        <v xml:space="preserve">  Thu tiền Học phí HK2(19-20)- - </v>
      </c>
      <c r="Z77" s="31"/>
      <c r="AB77" s="56">
        <f>Table134558[[#This Row],[Thực thu]]-Table134558[[#This Row],[Đã nộp2]]</f>
        <v>3112200</v>
      </c>
      <c r="AC77" s="64"/>
    </row>
    <row r="78" spans="1:29" hidden="1" x14ac:dyDescent="0.25">
      <c r="A78" s="29">
        <v>66</v>
      </c>
      <c r="B78" s="28" t="s">
        <v>548</v>
      </c>
      <c r="C78" s="28" t="s">
        <v>549</v>
      </c>
      <c r="D78" s="29" t="s">
        <v>550</v>
      </c>
      <c r="E78" s="29" t="s">
        <v>33</v>
      </c>
      <c r="F78" s="29" t="s">
        <v>34</v>
      </c>
      <c r="G78" s="29" t="s">
        <v>357</v>
      </c>
      <c r="H78" s="28" t="s">
        <v>37</v>
      </c>
      <c r="I78" s="29">
        <v>14</v>
      </c>
      <c r="J78" s="29">
        <f>Table134558[[#This Row],[Số TC đăng ký]]-Table134558[[#This Row],[Số tin chỉ ]]-Table134558[[#This Row],[Số tin chỉ  ]]</f>
        <v>14</v>
      </c>
      <c r="K78" s="45">
        <f>+Table134558[[#This Row],[Số tin chỉ]]*234000</f>
        <v>3276000</v>
      </c>
      <c r="L78" s="29"/>
      <c r="M78" s="45"/>
      <c r="O78" s="31">
        <f>+Table134558[[#This Row],[Số tin chỉ  ]]*312000</f>
        <v>0</v>
      </c>
      <c r="P78" s="31"/>
      <c r="Q78" s="31">
        <f>+Table134558[[#This Row],[Số tiền]]+Table134558[[#This Row],[Số tiền ]]+Table134558[[#This Row],[Số tiền2]]</f>
        <v>3276000</v>
      </c>
      <c r="R78" s="31">
        <f>+(Table134558[[#This Row],[Số tiền]]+Table134558[[#This Row],[Số tiền2]])*5%</f>
        <v>163800</v>
      </c>
      <c r="S78" s="31"/>
      <c r="T78" s="31">
        <f>+Table134558[[#This Row],[Tổng cộng]]-Table134558[[#This Row],[Giảm 5%]]-Table134558[[#This Row],[Miễn giảm]]+Table134558[[#This Row],[Nợ HP kì cũ]]</f>
        <v>3112200</v>
      </c>
      <c r="U78" s="28" t="str">
        <f>+IF(Table134558[[#This Row],[Số tiền]]&gt;0, "  Thu tiền Học phí HK2(19-20)"," ")</f>
        <v xml:space="preserve">  Thu tiền Học phí HK2(19-20)</v>
      </c>
      <c r="V78" s="28" t="str">
        <f>+IF(Table134558[[#This Row],[Số tiền ]]&gt;0, " Giáo dục quốc phòng"," ")</f>
        <v xml:space="preserve"> </v>
      </c>
      <c r="W78" s="28" t="str">
        <f>+IF(Table134558[[#This Row],[Số tiền2]]&gt;0, " Giáo dục thể chất"," ")</f>
        <v xml:space="preserve"> </v>
      </c>
      <c r="X78" s="28" t="str">
        <f>+Table134558[[#This Row],[Column1]]&amp; "-" &amp;Table134558[[#This Row],[Column2]]&amp;"-"&amp;Table134558[[#This Row],[Column3]]</f>
        <v xml:space="preserve">  Thu tiền Học phí HK2(19-20)- - </v>
      </c>
      <c r="Z78" s="31"/>
      <c r="AB78" s="56">
        <f>Table134558[[#This Row],[Thực thu]]-Table134558[[#This Row],[Đã nộp2]]</f>
        <v>3112200</v>
      </c>
      <c r="AC78" s="64"/>
    </row>
    <row r="79" spans="1:29" hidden="1" x14ac:dyDescent="0.25">
      <c r="A79" s="29">
        <v>67</v>
      </c>
      <c r="B79" s="28" t="s">
        <v>551</v>
      </c>
      <c r="C79" s="28" t="s">
        <v>552</v>
      </c>
      <c r="D79" s="29" t="s">
        <v>553</v>
      </c>
      <c r="E79" s="29" t="s">
        <v>33</v>
      </c>
      <c r="F79" s="29" t="s">
        <v>34</v>
      </c>
      <c r="G79" s="29" t="s">
        <v>357</v>
      </c>
      <c r="H79" s="28" t="s">
        <v>37</v>
      </c>
      <c r="I79" s="29">
        <v>14</v>
      </c>
      <c r="J79" s="29">
        <f>Table134558[[#This Row],[Số TC đăng ký]]-Table134558[[#This Row],[Số tin chỉ ]]-Table134558[[#This Row],[Số tin chỉ  ]]</f>
        <v>14</v>
      </c>
      <c r="K79" s="45">
        <f>+Table134558[[#This Row],[Số tin chỉ]]*234000</f>
        <v>3276000</v>
      </c>
      <c r="L79" s="29"/>
      <c r="M79" s="45"/>
      <c r="O79" s="31">
        <f>+Table134558[[#This Row],[Số tin chỉ  ]]*312000</f>
        <v>0</v>
      </c>
      <c r="P79" s="31"/>
      <c r="Q79" s="31">
        <f>+Table134558[[#This Row],[Số tiền]]+Table134558[[#This Row],[Số tiền ]]+Table134558[[#This Row],[Số tiền2]]</f>
        <v>3276000</v>
      </c>
      <c r="R79" s="31">
        <f>+(Table134558[[#This Row],[Số tiền]]+Table134558[[#This Row],[Số tiền2]])*5%</f>
        <v>163800</v>
      </c>
      <c r="S79" s="31"/>
      <c r="T79" s="31">
        <f>+Table134558[[#This Row],[Tổng cộng]]-Table134558[[#This Row],[Giảm 5%]]-Table134558[[#This Row],[Miễn giảm]]+Table134558[[#This Row],[Nợ HP kì cũ]]</f>
        <v>3112200</v>
      </c>
      <c r="U79" s="28" t="str">
        <f>+IF(Table134558[[#This Row],[Số tiền]]&gt;0, "  Thu tiền Học phí HK2(19-20)"," ")</f>
        <v xml:space="preserve">  Thu tiền Học phí HK2(19-20)</v>
      </c>
      <c r="V79" s="28" t="str">
        <f>+IF(Table134558[[#This Row],[Số tiền ]]&gt;0, " Giáo dục quốc phòng"," ")</f>
        <v xml:space="preserve"> </v>
      </c>
      <c r="W79" s="28" t="str">
        <f>+IF(Table134558[[#This Row],[Số tiền2]]&gt;0, " Giáo dục thể chất"," ")</f>
        <v xml:space="preserve"> </v>
      </c>
      <c r="X79" s="28" t="str">
        <f>+Table134558[[#This Row],[Column1]]&amp; "-" &amp;Table134558[[#This Row],[Column2]]&amp;"-"&amp;Table134558[[#This Row],[Column3]]</f>
        <v xml:space="preserve">  Thu tiền Học phí HK2(19-20)- - </v>
      </c>
      <c r="Z79" s="31"/>
      <c r="AB79" s="56">
        <f>Table134558[[#This Row],[Thực thu]]-Table134558[[#This Row],[Đã nộp2]]</f>
        <v>3112200</v>
      </c>
      <c r="AC79" s="64"/>
    </row>
    <row r="80" spans="1:29" hidden="1" x14ac:dyDescent="0.25">
      <c r="A80" s="29">
        <v>68</v>
      </c>
      <c r="B80" s="28" t="s">
        <v>554</v>
      </c>
      <c r="C80" s="28" t="s">
        <v>555</v>
      </c>
      <c r="D80" s="29" t="s">
        <v>485</v>
      </c>
      <c r="E80" s="29" t="s">
        <v>33</v>
      </c>
      <c r="F80" s="29" t="s">
        <v>34</v>
      </c>
      <c r="G80" s="29" t="s">
        <v>357</v>
      </c>
      <c r="H80" s="28" t="s">
        <v>37</v>
      </c>
      <c r="I80" s="29">
        <v>14</v>
      </c>
      <c r="J80" s="29">
        <f>Table134558[[#This Row],[Số TC đăng ký]]-Table134558[[#This Row],[Số tin chỉ ]]-Table134558[[#This Row],[Số tin chỉ  ]]</f>
        <v>14</v>
      </c>
      <c r="K80" s="45">
        <f>+Table134558[[#This Row],[Số tin chỉ]]*234000</f>
        <v>3276000</v>
      </c>
      <c r="L80" s="29"/>
      <c r="M80" s="45"/>
      <c r="O80" s="31">
        <f>+Table134558[[#This Row],[Số tin chỉ  ]]*312000</f>
        <v>0</v>
      </c>
      <c r="P80" s="31"/>
      <c r="Q80" s="31">
        <f>+Table134558[[#This Row],[Số tiền]]+Table134558[[#This Row],[Số tiền ]]+Table134558[[#This Row],[Số tiền2]]</f>
        <v>3276000</v>
      </c>
      <c r="R80" s="31">
        <f>+(Table134558[[#This Row],[Số tiền]]+Table134558[[#This Row],[Số tiền2]])*5%</f>
        <v>163800</v>
      </c>
      <c r="S80" s="31"/>
      <c r="T80" s="31">
        <f>+Table134558[[#This Row],[Tổng cộng]]-Table134558[[#This Row],[Giảm 5%]]-Table134558[[#This Row],[Miễn giảm]]+Table134558[[#This Row],[Nợ HP kì cũ]]</f>
        <v>3112200</v>
      </c>
      <c r="U80" s="28" t="str">
        <f>+IF(Table134558[[#This Row],[Số tiền]]&gt;0, "  Thu tiền Học phí HK2(19-20)"," ")</f>
        <v xml:space="preserve">  Thu tiền Học phí HK2(19-20)</v>
      </c>
      <c r="V80" s="28" t="str">
        <f>+IF(Table134558[[#This Row],[Số tiền ]]&gt;0, " Giáo dục quốc phòng"," ")</f>
        <v xml:space="preserve"> </v>
      </c>
      <c r="W80" s="28" t="str">
        <f>+IF(Table134558[[#This Row],[Số tiền2]]&gt;0, " Giáo dục thể chất"," ")</f>
        <v xml:space="preserve"> </v>
      </c>
      <c r="X80" s="28" t="str">
        <f>+Table134558[[#This Row],[Column1]]&amp; "-" &amp;Table134558[[#This Row],[Column2]]&amp;"-"&amp;Table134558[[#This Row],[Column3]]</f>
        <v xml:space="preserve">  Thu tiền Học phí HK2(19-20)- - </v>
      </c>
      <c r="Z80" s="31"/>
      <c r="AB80" s="56">
        <f>Table134558[[#This Row],[Thực thu]]-Table134558[[#This Row],[Đã nộp2]]</f>
        <v>3112200</v>
      </c>
      <c r="AC80" s="64"/>
    </row>
    <row r="81" spans="1:29" hidden="1" x14ac:dyDescent="0.25">
      <c r="A81" s="29">
        <v>69</v>
      </c>
      <c r="B81" s="28" t="s">
        <v>556</v>
      </c>
      <c r="C81" s="28" t="s">
        <v>557</v>
      </c>
      <c r="D81" s="29" t="s">
        <v>558</v>
      </c>
      <c r="E81" s="29" t="s">
        <v>33</v>
      </c>
      <c r="F81" s="29" t="s">
        <v>34</v>
      </c>
      <c r="G81" s="29" t="s">
        <v>357</v>
      </c>
      <c r="H81" s="28" t="s">
        <v>37</v>
      </c>
      <c r="I81" s="29">
        <v>14</v>
      </c>
      <c r="J81" s="29">
        <f>Table134558[[#This Row],[Số TC đăng ký]]-Table134558[[#This Row],[Số tin chỉ ]]-Table134558[[#This Row],[Số tin chỉ  ]]</f>
        <v>14</v>
      </c>
      <c r="K81" s="45">
        <f>+Table134558[[#This Row],[Số tin chỉ]]*234000</f>
        <v>3276000</v>
      </c>
      <c r="L81" s="29"/>
      <c r="M81" s="45"/>
      <c r="O81" s="31">
        <f>+Table134558[[#This Row],[Số tin chỉ  ]]*312000</f>
        <v>0</v>
      </c>
      <c r="P81" s="31"/>
      <c r="Q81" s="31">
        <f>+Table134558[[#This Row],[Số tiền]]+Table134558[[#This Row],[Số tiền ]]+Table134558[[#This Row],[Số tiền2]]</f>
        <v>3276000</v>
      </c>
      <c r="R81" s="31">
        <f>+(Table134558[[#This Row],[Số tiền]]+Table134558[[#This Row],[Số tiền2]])*5%</f>
        <v>163800</v>
      </c>
      <c r="S81" s="31"/>
      <c r="T81" s="31">
        <f>+Table134558[[#This Row],[Tổng cộng]]-Table134558[[#This Row],[Giảm 5%]]-Table134558[[#This Row],[Miễn giảm]]+Table134558[[#This Row],[Nợ HP kì cũ]]</f>
        <v>3112200</v>
      </c>
      <c r="U81" s="28" t="str">
        <f>+IF(Table134558[[#This Row],[Số tiền]]&gt;0, "  Thu tiền Học phí HK2(19-20)"," ")</f>
        <v xml:space="preserve">  Thu tiền Học phí HK2(19-20)</v>
      </c>
      <c r="V81" s="28" t="str">
        <f>+IF(Table134558[[#This Row],[Số tiền ]]&gt;0, " Giáo dục quốc phòng"," ")</f>
        <v xml:space="preserve"> </v>
      </c>
      <c r="W81" s="28" t="str">
        <f>+IF(Table134558[[#This Row],[Số tiền2]]&gt;0, " Giáo dục thể chất"," ")</f>
        <v xml:space="preserve"> </v>
      </c>
      <c r="X81" s="28" t="str">
        <f>+Table134558[[#This Row],[Column1]]&amp; "-" &amp;Table134558[[#This Row],[Column2]]&amp;"-"&amp;Table134558[[#This Row],[Column3]]</f>
        <v xml:space="preserve">  Thu tiền Học phí HK2(19-20)- - </v>
      </c>
      <c r="Z81" s="31"/>
      <c r="AB81" s="56">
        <f>Table134558[[#This Row],[Thực thu]]-Table134558[[#This Row],[Đã nộp2]]</f>
        <v>3112200</v>
      </c>
      <c r="AC81" s="64"/>
    </row>
    <row r="82" spans="1:29" hidden="1" x14ac:dyDescent="0.25">
      <c r="A82" s="29">
        <v>70</v>
      </c>
      <c r="B82" s="28" t="s">
        <v>559</v>
      </c>
      <c r="C82" s="28" t="s">
        <v>560</v>
      </c>
      <c r="D82" s="29" t="s">
        <v>561</v>
      </c>
      <c r="E82" s="29" t="s">
        <v>33</v>
      </c>
      <c r="F82" s="29" t="s">
        <v>34</v>
      </c>
      <c r="G82" s="29" t="s">
        <v>357</v>
      </c>
      <c r="H82" s="28" t="s">
        <v>37</v>
      </c>
      <c r="I82" s="29">
        <v>14</v>
      </c>
      <c r="J82" s="29">
        <f>Table134558[[#This Row],[Số TC đăng ký]]-Table134558[[#This Row],[Số tin chỉ ]]-Table134558[[#This Row],[Số tin chỉ  ]]</f>
        <v>14</v>
      </c>
      <c r="K82" s="45">
        <f>+Table134558[[#This Row],[Số tin chỉ]]*234000</f>
        <v>3276000</v>
      </c>
      <c r="L82" s="29"/>
      <c r="M82" s="45"/>
      <c r="O82" s="31">
        <f>+Table134558[[#This Row],[Số tin chỉ  ]]*312000</f>
        <v>0</v>
      </c>
      <c r="P82" s="31"/>
      <c r="Q82" s="31">
        <f>+Table134558[[#This Row],[Số tiền]]+Table134558[[#This Row],[Số tiền ]]+Table134558[[#This Row],[Số tiền2]]</f>
        <v>3276000</v>
      </c>
      <c r="R82" s="31">
        <f>+(Table134558[[#This Row],[Số tiền]]+Table134558[[#This Row],[Số tiền2]])*5%</f>
        <v>163800</v>
      </c>
      <c r="S82" s="31"/>
      <c r="T82" s="31">
        <f>+Table134558[[#This Row],[Tổng cộng]]-Table134558[[#This Row],[Giảm 5%]]-Table134558[[#This Row],[Miễn giảm]]+Table134558[[#This Row],[Nợ HP kì cũ]]</f>
        <v>3112200</v>
      </c>
      <c r="U82" s="28" t="str">
        <f>+IF(Table134558[[#This Row],[Số tiền]]&gt;0, "  Thu tiền Học phí HK2(19-20)"," ")</f>
        <v xml:space="preserve">  Thu tiền Học phí HK2(19-20)</v>
      </c>
      <c r="V82" s="28" t="str">
        <f>+IF(Table134558[[#This Row],[Số tiền ]]&gt;0, " Giáo dục quốc phòng"," ")</f>
        <v xml:space="preserve"> </v>
      </c>
      <c r="W82" s="28" t="str">
        <f>+IF(Table134558[[#This Row],[Số tiền2]]&gt;0, " Giáo dục thể chất"," ")</f>
        <v xml:space="preserve"> </v>
      </c>
      <c r="X82" s="28" t="str">
        <f>+Table134558[[#This Row],[Column1]]&amp; "-" &amp;Table134558[[#This Row],[Column2]]&amp;"-"&amp;Table134558[[#This Row],[Column3]]</f>
        <v xml:space="preserve">  Thu tiền Học phí HK2(19-20)- - </v>
      </c>
      <c r="Z82" s="31"/>
      <c r="AB82" s="56">
        <f>Table134558[[#This Row],[Thực thu]]-Table134558[[#This Row],[Đã nộp2]]</f>
        <v>3112200</v>
      </c>
      <c r="AC82" s="64"/>
    </row>
    <row r="83" spans="1:29" hidden="1" x14ac:dyDescent="0.25">
      <c r="A83" s="29">
        <v>71</v>
      </c>
      <c r="B83" s="28" t="s">
        <v>562</v>
      </c>
      <c r="C83" s="28" t="s">
        <v>563</v>
      </c>
      <c r="D83" s="29" t="s">
        <v>564</v>
      </c>
      <c r="E83" s="29" t="s">
        <v>33</v>
      </c>
      <c r="F83" s="29" t="s">
        <v>34</v>
      </c>
      <c r="G83" s="29" t="s">
        <v>357</v>
      </c>
      <c r="H83" s="28" t="s">
        <v>37</v>
      </c>
      <c r="I83" s="29">
        <v>14</v>
      </c>
      <c r="J83" s="29">
        <f>Table134558[[#This Row],[Số TC đăng ký]]-Table134558[[#This Row],[Số tin chỉ ]]-Table134558[[#This Row],[Số tin chỉ  ]]</f>
        <v>14</v>
      </c>
      <c r="K83" s="45">
        <f>+Table134558[[#This Row],[Số tin chỉ]]*234000</f>
        <v>3276000</v>
      </c>
      <c r="L83" s="29"/>
      <c r="M83" s="45"/>
      <c r="O83" s="31">
        <f>+Table134558[[#This Row],[Số tin chỉ  ]]*312000</f>
        <v>0</v>
      </c>
      <c r="P83" s="31"/>
      <c r="Q83" s="31">
        <f>+Table134558[[#This Row],[Số tiền]]+Table134558[[#This Row],[Số tiền ]]+Table134558[[#This Row],[Số tiền2]]</f>
        <v>3276000</v>
      </c>
      <c r="R83" s="31">
        <f>+(Table134558[[#This Row],[Số tiền]]+Table134558[[#This Row],[Số tiền2]])*5%</f>
        <v>163800</v>
      </c>
      <c r="S83" s="31"/>
      <c r="T83" s="31">
        <f>+Table134558[[#This Row],[Tổng cộng]]-Table134558[[#This Row],[Giảm 5%]]-Table134558[[#This Row],[Miễn giảm]]+Table134558[[#This Row],[Nợ HP kì cũ]]</f>
        <v>3112200</v>
      </c>
      <c r="U83" s="28" t="str">
        <f>+IF(Table134558[[#This Row],[Số tiền]]&gt;0, "  Thu tiền Học phí HK2(19-20)"," ")</f>
        <v xml:space="preserve">  Thu tiền Học phí HK2(19-20)</v>
      </c>
      <c r="V83" s="28" t="str">
        <f>+IF(Table134558[[#This Row],[Số tiền ]]&gt;0, " Giáo dục quốc phòng"," ")</f>
        <v xml:space="preserve"> </v>
      </c>
      <c r="W83" s="28" t="str">
        <f>+IF(Table134558[[#This Row],[Số tiền2]]&gt;0, " Giáo dục thể chất"," ")</f>
        <v xml:space="preserve"> </v>
      </c>
      <c r="X83" s="28" t="str">
        <f>+Table134558[[#This Row],[Column1]]&amp; "-" &amp;Table134558[[#This Row],[Column2]]&amp;"-"&amp;Table134558[[#This Row],[Column3]]</f>
        <v xml:space="preserve">  Thu tiền Học phí HK2(19-20)- - </v>
      </c>
      <c r="Z83" s="31"/>
      <c r="AB83" s="56">
        <f>Table134558[[#This Row],[Thực thu]]-Table134558[[#This Row],[Đã nộp2]]</f>
        <v>3112200</v>
      </c>
      <c r="AC83" s="64"/>
    </row>
    <row r="84" spans="1:29" hidden="1" x14ac:dyDescent="0.25">
      <c r="A84" s="29">
        <v>72</v>
      </c>
      <c r="B84" s="28" t="s">
        <v>565</v>
      </c>
      <c r="C84" s="28" t="s">
        <v>566</v>
      </c>
      <c r="D84" s="29" t="s">
        <v>567</v>
      </c>
      <c r="E84" s="29" t="s">
        <v>33</v>
      </c>
      <c r="F84" s="29" t="s">
        <v>34</v>
      </c>
      <c r="G84" s="29" t="s">
        <v>357</v>
      </c>
      <c r="H84" s="28" t="s">
        <v>37</v>
      </c>
      <c r="I84" s="29">
        <v>14</v>
      </c>
      <c r="J84" s="29">
        <f>Table134558[[#This Row],[Số TC đăng ký]]-Table134558[[#This Row],[Số tin chỉ ]]-Table134558[[#This Row],[Số tin chỉ  ]]</f>
        <v>14</v>
      </c>
      <c r="K84" s="45">
        <f>+Table134558[[#This Row],[Số tin chỉ]]*234000</f>
        <v>3276000</v>
      </c>
      <c r="L84" s="29"/>
      <c r="M84" s="45"/>
      <c r="O84" s="31">
        <f>+Table134558[[#This Row],[Số tin chỉ  ]]*312000</f>
        <v>0</v>
      </c>
      <c r="P84" s="31"/>
      <c r="Q84" s="31">
        <f>+Table134558[[#This Row],[Số tiền]]+Table134558[[#This Row],[Số tiền ]]+Table134558[[#This Row],[Số tiền2]]</f>
        <v>3276000</v>
      </c>
      <c r="R84" s="31">
        <f>+(Table134558[[#This Row],[Số tiền]]+Table134558[[#This Row],[Số tiền2]])*5%</f>
        <v>163800</v>
      </c>
      <c r="S84" s="31"/>
      <c r="T84" s="31">
        <f>+Table134558[[#This Row],[Tổng cộng]]-Table134558[[#This Row],[Giảm 5%]]-Table134558[[#This Row],[Miễn giảm]]+Table134558[[#This Row],[Nợ HP kì cũ]]</f>
        <v>3112200</v>
      </c>
      <c r="U84" s="28" t="str">
        <f>+IF(Table134558[[#This Row],[Số tiền]]&gt;0, "  Thu tiền Học phí HK2(19-20)"," ")</f>
        <v xml:space="preserve">  Thu tiền Học phí HK2(19-20)</v>
      </c>
      <c r="V84" s="28" t="str">
        <f>+IF(Table134558[[#This Row],[Số tiền ]]&gt;0, " Giáo dục quốc phòng"," ")</f>
        <v xml:space="preserve"> </v>
      </c>
      <c r="W84" s="28" t="str">
        <f>+IF(Table134558[[#This Row],[Số tiền2]]&gt;0, " Giáo dục thể chất"," ")</f>
        <v xml:space="preserve"> </v>
      </c>
      <c r="X84" s="28" t="str">
        <f>+Table134558[[#This Row],[Column1]]&amp; "-" &amp;Table134558[[#This Row],[Column2]]&amp;"-"&amp;Table134558[[#This Row],[Column3]]</f>
        <v xml:space="preserve">  Thu tiền Học phí HK2(19-20)- - </v>
      </c>
      <c r="Z84" s="31"/>
      <c r="AB84" s="56">
        <f>Table134558[[#This Row],[Thực thu]]-Table134558[[#This Row],[Đã nộp2]]</f>
        <v>3112200</v>
      </c>
      <c r="AC84" s="64"/>
    </row>
    <row r="85" spans="1:29" hidden="1" x14ac:dyDescent="0.25">
      <c r="A85" s="29">
        <v>73</v>
      </c>
      <c r="B85" s="28" t="s">
        <v>568</v>
      </c>
      <c r="C85" s="28" t="s">
        <v>569</v>
      </c>
      <c r="D85" s="29" t="s">
        <v>570</v>
      </c>
      <c r="E85" s="29" t="s">
        <v>43</v>
      </c>
      <c r="F85" s="29" t="s">
        <v>34</v>
      </c>
      <c r="G85" s="29" t="s">
        <v>357</v>
      </c>
      <c r="H85" s="28" t="s">
        <v>37</v>
      </c>
      <c r="I85" s="29">
        <v>14</v>
      </c>
      <c r="J85" s="29">
        <f>Table134558[[#This Row],[Số TC đăng ký]]-Table134558[[#This Row],[Số tin chỉ ]]-Table134558[[#This Row],[Số tin chỉ  ]]</f>
        <v>14</v>
      </c>
      <c r="K85" s="45">
        <f>+Table134558[[#This Row],[Số tin chỉ]]*234000</f>
        <v>3276000</v>
      </c>
      <c r="L85" s="29"/>
      <c r="M85" s="45"/>
      <c r="O85" s="31">
        <f>+Table134558[[#This Row],[Số tin chỉ  ]]*312000</f>
        <v>0</v>
      </c>
      <c r="P85" s="31"/>
      <c r="Q85" s="31">
        <f>+Table134558[[#This Row],[Số tiền]]+Table134558[[#This Row],[Số tiền ]]+Table134558[[#This Row],[Số tiền2]]</f>
        <v>3276000</v>
      </c>
      <c r="R85" s="31">
        <f>+(Table134558[[#This Row],[Số tiền]]+Table134558[[#This Row],[Số tiền2]])*5%</f>
        <v>163800</v>
      </c>
      <c r="S85" s="31">
        <f>+(Table134558[[#This Row],[Tổng cộng]]-Table134558[[#This Row],[Giảm 5%]])*70%</f>
        <v>2178540</v>
      </c>
      <c r="T85" s="31">
        <f>+Table134558[[#This Row],[Tổng cộng]]-Table134558[[#This Row],[Giảm 5%]]-Table134558[[#This Row],[Miễn giảm]]+Table134558[[#This Row],[Nợ HP kì cũ]]</f>
        <v>933660</v>
      </c>
      <c r="U85" s="28" t="str">
        <f>+IF(Table134558[[#This Row],[Số tiền]]&gt;0, "  Thu tiền Học phí HK2(19-20)"," ")</f>
        <v xml:space="preserve">  Thu tiền Học phí HK2(19-20)</v>
      </c>
      <c r="V85" s="28" t="str">
        <f>+IF(Table134558[[#This Row],[Số tiền ]]&gt;0, " Giáo dục quốc phòng"," ")</f>
        <v xml:space="preserve"> </v>
      </c>
      <c r="W85" s="28" t="str">
        <f>+IF(Table134558[[#This Row],[Số tiền2]]&gt;0, " Giáo dục thể chất"," ")</f>
        <v xml:space="preserve"> </v>
      </c>
      <c r="X85" s="28" t="str">
        <f>+Table134558[[#This Row],[Column1]]&amp; "-" &amp;Table134558[[#This Row],[Column2]]&amp;"-"&amp;Table134558[[#This Row],[Column3]]</f>
        <v xml:space="preserve">  Thu tiền Học phí HK2(19-20)- - </v>
      </c>
      <c r="Z85" s="31"/>
      <c r="AB85" s="56">
        <f>Table134558[[#This Row],[Thực thu]]-Table134558[[#This Row],[Đã nộp2]]</f>
        <v>933660</v>
      </c>
      <c r="AC85" s="64"/>
    </row>
    <row r="86" spans="1:29" hidden="1" x14ac:dyDescent="0.25">
      <c r="A86" s="29">
        <v>74</v>
      </c>
      <c r="B86" s="28" t="s">
        <v>571</v>
      </c>
      <c r="C86" s="28" t="s">
        <v>572</v>
      </c>
      <c r="D86" s="29" t="s">
        <v>432</v>
      </c>
      <c r="E86" s="29" t="s">
        <v>33</v>
      </c>
      <c r="F86" s="29" t="s">
        <v>34</v>
      </c>
      <c r="G86" s="29" t="s">
        <v>357</v>
      </c>
      <c r="H86" s="28" t="s">
        <v>37</v>
      </c>
      <c r="I86" s="29">
        <v>14</v>
      </c>
      <c r="J86" s="29">
        <f>Table134558[[#This Row],[Số TC đăng ký]]-Table134558[[#This Row],[Số tin chỉ ]]-Table134558[[#This Row],[Số tin chỉ  ]]</f>
        <v>14</v>
      </c>
      <c r="K86" s="45">
        <f>+Table134558[[#This Row],[Số tin chỉ]]*234000</f>
        <v>3276000</v>
      </c>
      <c r="L86" s="29"/>
      <c r="M86" s="45"/>
      <c r="O86" s="31">
        <f>+Table134558[[#This Row],[Số tin chỉ  ]]*312000</f>
        <v>0</v>
      </c>
      <c r="P86" s="31"/>
      <c r="Q86" s="31">
        <f>+Table134558[[#This Row],[Số tiền]]+Table134558[[#This Row],[Số tiền ]]+Table134558[[#This Row],[Số tiền2]]</f>
        <v>3276000</v>
      </c>
      <c r="R86" s="31">
        <f>+(Table134558[[#This Row],[Số tiền]]+Table134558[[#This Row],[Số tiền2]])*5%</f>
        <v>163800</v>
      </c>
      <c r="S86" s="31"/>
      <c r="T86" s="31">
        <f>+Table134558[[#This Row],[Tổng cộng]]-Table134558[[#This Row],[Giảm 5%]]-Table134558[[#This Row],[Miễn giảm]]+Table134558[[#This Row],[Nợ HP kì cũ]]</f>
        <v>3112200</v>
      </c>
      <c r="U86" s="28" t="str">
        <f>+IF(Table134558[[#This Row],[Số tiền]]&gt;0, "  Thu tiền Học phí HK2(19-20)"," ")</f>
        <v xml:space="preserve">  Thu tiền Học phí HK2(19-20)</v>
      </c>
      <c r="V86" s="28" t="str">
        <f>+IF(Table134558[[#This Row],[Số tiền ]]&gt;0, " Giáo dục quốc phòng"," ")</f>
        <v xml:space="preserve"> </v>
      </c>
      <c r="W86" s="28" t="str">
        <f>+IF(Table134558[[#This Row],[Số tiền2]]&gt;0, " Giáo dục thể chất"," ")</f>
        <v xml:space="preserve"> </v>
      </c>
      <c r="X86" s="28" t="str">
        <f>+Table134558[[#This Row],[Column1]]&amp; "-" &amp;Table134558[[#This Row],[Column2]]&amp;"-"&amp;Table134558[[#This Row],[Column3]]</f>
        <v xml:space="preserve">  Thu tiền Học phí HK2(19-20)- - </v>
      </c>
      <c r="Z86" s="31"/>
      <c r="AB86" s="56">
        <f>Table134558[[#This Row],[Thực thu]]-Table134558[[#This Row],[Đã nộp2]]</f>
        <v>3112200</v>
      </c>
      <c r="AC86" s="64"/>
    </row>
    <row r="87" spans="1:29" hidden="1" x14ac:dyDescent="0.25">
      <c r="A87" s="29">
        <v>75</v>
      </c>
      <c r="B87" s="28" t="s">
        <v>573</v>
      </c>
      <c r="C87" s="28" t="s">
        <v>574</v>
      </c>
      <c r="D87" s="29" t="s">
        <v>575</v>
      </c>
      <c r="E87" s="29" t="s">
        <v>33</v>
      </c>
      <c r="F87" s="29" t="s">
        <v>34</v>
      </c>
      <c r="G87" s="29" t="s">
        <v>357</v>
      </c>
      <c r="H87" s="28" t="s">
        <v>37</v>
      </c>
      <c r="I87" s="29">
        <v>14</v>
      </c>
      <c r="J87" s="29">
        <f>Table134558[[#This Row],[Số TC đăng ký]]-Table134558[[#This Row],[Số tin chỉ ]]-Table134558[[#This Row],[Số tin chỉ  ]]</f>
        <v>14</v>
      </c>
      <c r="K87" s="45">
        <f>+Table134558[[#This Row],[Số tin chỉ]]*234000</f>
        <v>3276000</v>
      </c>
      <c r="L87" s="29"/>
      <c r="M87" s="45"/>
      <c r="O87" s="31">
        <f>+Table134558[[#This Row],[Số tin chỉ  ]]*312000</f>
        <v>0</v>
      </c>
      <c r="P87" s="31"/>
      <c r="Q87" s="31">
        <f>+Table134558[[#This Row],[Số tiền]]+Table134558[[#This Row],[Số tiền ]]+Table134558[[#This Row],[Số tiền2]]</f>
        <v>3276000</v>
      </c>
      <c r="R87" s="31">
        <f>+(Table134558[[#This Row],[Số tiền]]+Table134558[[#This Row],[Số tiền2]])*5%</f>
        <v>163800</v>
      </c>
      <c r="S87" s="31"/>
      <c r="T87" s="31">
        <f>+Table134558[[#This Row],[Tổng cộng]]-Table134558[[#This Row],[Giảm 5%]]-Table134558[[#This Row],[Miễn giảm]]+Table134558[[#This Row],[Nợ HP kì cũ]]</f>
        <v>3112200</v>
      </c>
      <c r="U87" s="28" t="str">
        <f>+IF(Table134558[[#This Row],[Số tiền]]&gt;0, "  Thu tiền Học phí HK2(19-20)"," ")</f>
        <v xml:space="preserve">  Thu tiền Học phí HK2(19-20)</v>
      </c>
      <c r="V87" s="28" t="str">
        <f>+IF(Table134558[[#This Row],[Số tiền ]]&gt;0, " Giáo dục quốc phòng"," ")</f>
        <v xml:space="preserve"> </v>
      </c>
      <c r="W87" s="28" t="str">
        <f>+IF(Table134558[[#This Row],[Số tiền2]]&gt;0, " Giáo dục thể chất"," ")</f>
        <v xml:space="preserve"> </v>
      </c>
      <c r="X87" s="28" t="str">
        <f>+Table134558[[#This Row],[Column1]]&amp; "-" &amp;Table134558[[#This Row],[Column2]]&amp;"-"&amp;Table134558[[#This Row],[Column3]]</f>
        <v xml:space="preserve">  Thu tiền Học phí HK2(19-20)- - </v>
      </c>
      <c r="Z87" s="31"/>
      <c r="AB87" s="56">
        <f>Table134558[[#This Row],[Thực thu]]-Table134558[[#This Row],[Đã nộp2]]</f>
        <v>3112200</v>
      </c>
      <c r="AC87" s="64"/>
    </row>
    <row r="88" spans="1:29" hidden="1" x14ac:dyDescent="0.25">
      <c r="A88" s="29">
        <v>76</v>
      </c>
      <c r="B88" s="28" t="s">
        <v>576</v>
      </c>
      <c r="C88" s="28" t="s">
        <v>577</v>
      </c>
      <c r="D88" s="29" t="s">
        <v>85</v>
      </c>
      <c r="E88" s="29" t="s">
        <v>33</v>
      </c>
      <c r="F88" s="29" t="s">
        <v>34</v>
      </c>
      <c r="G88" s="29" t="s">
        <v>357</v>
      </c>
      <c r="H88" s="28" t="s">
        <v>37</v>
      </c>
      <c r="I88" s="29">
        <v>14</v>
      </c>
      <c r="J88" s="29">
        <f>Table134558[[#This Row],[Số TC đăng ký]]-Table134558[[#This Row],[Số tin chỉ ]]-Table134558[[#This Row],[Số tin chỉ  ]]</f>
        <v>14</v>
      </c>
      <c r="K88" s="45">
        <f>+Table134558[[#This Row],[Số tin chỉ]]*234000</f>
        <v>3276000</v>
      </c>
      <c r="L88" s="29"/>
      <c r="M88" s="45"/>
      <c r="O88" s="31">
        <f>+Table134558[[#This Row],[Số tin chỉ  ]]*312000</f>
        <v>0</v>
      </c>
      <c r="P88" s="31"/>
      <c r="Q88" s="31">
        <f>+Table134558[[#This Row],[Số tiền]]+Table134558[[#This Row],[Số tiền ]]+Table134558[[#This Row],[Số tiền2]]</f>
        <v>3276000</v>
      </c>
      <c r="R88" s="31">
        <f>+(Table134558[[#This Row],[Số tiền]]+Table134558[[#This Row],[Số tiền2]])*5%</f>
        <v>163800</v>
      </c>
      <c r="S88" s="31"/>
      <c r="T88" s="31">
        <f>+Table134558[[#This Row],[Tổng cộng]]-Table134558[[#This Row],[Giảm 5%]]-Table134558[[#This Row],[Miễn giảm]]+Table134558[[#This Row],[Nợ HP kì cũ]]</f>
        <v>3112200</v>
      </c>
      <c r="U88" s="28" t="str">
        <f>+IF(Table134558[[#This Row],[Số tiền]]&gt;0, "  Thu tiền Học phí HK2(19-20)"," ")</f>
        <v xml:space="preserve">  Thu tiền Học phí HK2(19-20)</v>
      </c>
      <c r="V88" s="28" t="str">
        <f>+IF(Table134558[[#This Row],[Số tiền ]]&gt;0, " Giáo dục quốc phòng"," ")</f>
        <v xml:space="preserve"> </v>
      </c>
      <c r="W88" s="28" t="str">
        <f>+IF(Table134558[[#This Row],[Số tiền2]]&gt;0, " Giáo dục thể chất"," ")</f>
        <v xml:space="preserve"> </v>
      </c>
      <c r="X88" s="28" t="str">
        <f>+Table134558[[#This Row],[Column1]]&amp; "-" &amp;Table134558[[#This Row],[Column2]]&amp;"-"&amp;Table134558[[#This Row],[Column3]]</f>
        <v xml:space="preserve">  Thu tiền Học phí HK2(19-20)- - </v>
      </c>
      <c r="Z88" s="31"/>
      <c r="AB88" s="56">
        <f>Table134558[[#This Row],[Thực thu]]-Table134558[[#This Row],[Đã nộp2]]</f>
        <v>3112200</v>
      </c>
      <c r="AC88" s="64"/>
    </row>
    <row r="89" spans="1:29" hidden="1" x14ac:dyDescent="0.25">
      <c r="A89" s="29">
        <v>77</v>
      </c>
      <c r="B89" s="28" t="s">
        <v>578</v>
      </c>
      <c r="C89" s="28" t="s">
        <v>579</v>
      </c>
      <c r="D89" s="29" t="s">
        <v>580</v>
      </c>
      <c r="E89" s="29" t="s">
        <v>33</v>
      </c>
      <c r="F89" s="29" t="s">
        <v>214</v>
      </c>
      <c r="G89" s="29" t="s">
        <v>357</v>
      </c>
      <c r="H89" s="28" t="s">
        <v>37</v>
      </c>
      <c r="I89" s="29">
        <v>19</v>
      </c>
      <c r="J89" s="29">
        <f>Table134558[[#This Row],[Số TC đăng ký]]-Table134558[[#This Row],[Số tin chỉ ]]-Table134558[[#This Row],[Số tin chỉ  ]]</f>
        <v>15</v>
      </c>
      <c r="K89" s="45">
        <f>+Table134558[[#This Row],[Số tin chỉ]]*234000</f>
        <v>3510000</v>
      </c>
      <c r="L89" s="29">
        <v>3</v>
      </c>
      <c r="M89" s="45">
        <v>350000</v>
      </c>
      <c r="N89" s="29">
        <v>1</v>
      </c>
      <c r="O89" s="31">
        <f>+Table134558[[#This Row],[Số tin chỉ  ]]*312000</f>
        <v>312000</v>
      </c>
      <c r="P89" s="31"/>
      <c r="Q89" s="31">
        <f>+Table134558[[#This Row],[Số tiền]]+Table134558[[#This Row],[Số tiền ]]+Table134558[[#This Row],[Số tiền2]]</f>
        <v>4172000</v>
      </c>
      <c r="R89" s="31">
        <f>+(Table134558[[#This Row],[Số tiền]]+Table134558[[#This Row],[Số tiền2]])*5%</f>
        <v>191100</v>
      </c>
      <c r="S89" s="31"/>
      <c r="T89" s="31">
        <f>+Table134558[[#This Row],[Tổng cộng]]-Table134558[[#This Row],[Giảm 5%]]-Table134558[[#This Row],[Miễn giảm]]+Table134558[[#This Row],[Nợ HP kì cũ]]</f>
        <v>3980900</v>
      </c>
      <c r="U89" s="28" t="str">
        <f>+IF(Table134558[[#This Row],[Số tiền]]&gt;0, "  Thu tiền Học phí HK2(19-20)"," ")</f>
        <v xml:space="preserve">  Thu tiền Học phí HK2(19-20)</v>
      </c>
      <c r="V89" s="28" t="str">
        <f>+IF(Table134558[[#This Row],[Số tiền ]]&gt;0, " Giáo dục quốc phòng"," ")</f>
        <v xml:space="preserve"> Giáo dục quốc phòng</v>
      </c>
      <c r="W89" s="28" t="str">
        <f>+IF(Table134558[[#This Row],[Số tiền2]]&gt;0, " Giáo dục thể chất"," ")</f>
        <v xml:space="preserve"> Giáo dục thể chất</v>
      </c>
      <c r="X89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89" s="31"/>
      <c r="AB89" s="56">
        <f>Table134558[[#This Row],[Thực thu]]-Table134558[[#This Row],[Đã nộp2]]</f>
        <v>3980900</v>
      </c>
      <c r="AC89" s="64"/>
    </row>
    <row r="90" spans="1:29" hidden="1" x14ac:dyDescent="0.25">
      <c r="A90" s="29">
        <v>78</v>
      </c>
      <c r="B90" s="28" t="s">
        <v>581</v>
      </c>
      <c r="C90" s="28" t="s">
        <v>582</v>
      </c>
      <c r="D90" s="29" t="s">
        <v>583</v>
      </c>
      <c r="E90" s="29" t="s">
        <v>33</v>
      </c>
      <c r="F90" s="29" t="s">
        <v>214</v>
      </c>
      <c r="G90" s="29" t="s">
        <v>357</v>
      </c>
      <c r="H90" s="28" t="s">
        <v>37</v>
      </c>
      <c r="I90" s="29">
        <v>19</v>
      </c>
      <c r="J90" s="29">
        <f>Table134558[[#This Row],[Số TC đăng ký]]-Table134558[[#This Row],[Số tin chỉ ]]-Table134558[[#This Row],[Số tin chỉ  ]]</f>
        <v>15</v>
      </c>
      <c r="K90" s="45">
        <f>+Table134558[[#This Row],[Số tin chỉ]]*234000</f>
        <v>3510000</v>
      </c>
      <c r="L90" s="29">
        <v>3</v>
      </c>
      <c r="M90" s="45">
        <v>350000</v>
      </c>
      <c r="N90" s="29">
        <v>1</v>
      </c>
      <c r="O90" s="31">
        <f>+Table134558[[#This Row],[Số tin chỉ  ]]*312000</f>
        <v>312000</v>
      </c>
      <c r="P90" s="31"/>
      <c r="Q90" s="31">
        <f>+Table134558[[#This Row],[Số tiền]]+Table134558[[#This Row],[Số tiền ]]+Table134558[[#This Row],[Số tiền2]]</f>
        <v>4172000</v>
      </c>
      <c r="R90" s="31">
        <f>+(Table134558[[#This Row],[Số tiền]]+Table134558[[#This Row],[Số tiền2]])*5%</f>
        <v>191100</v>
      </c>
      <c r="S90" s="31"/>
      <c r="T90" s="31">
        <f>+Table134558[[#This Row],[Tổng cộng]]-Table134558[[#This Row],[Giảm 5%]]-Table134558[[#This Row],[Miễn giảm]]+Table134558[[#This Row],[Nợ HP kì cũ]]</f>
        <v>3980900</v>
      </c>
      <c r="U90" s="28" t="str">
        <f>+IF(Table134558[[#This Row],[Số tiền]]&gt;0, "  Thu tiền Học phí HK2(19-20)"," ")</f>
        <v xml:space="preserve">  Thu tiền Học phí HK2(19-20)</v>
      </c>
      <c r="V90" s="28" t="str">
        <f>+IF(Table134558[[#This Row],[Số tiền ]]&gt;0, " Giáo dục quốc phòng"," ")</f>
        <v xml:space="preserve"> Giáo dục quốc phòng</v>
      </c>
      <c r="W90" s="28" t="str">
        <f>+IF(Table134558[[#This Row],[Số tiền2]]&gt;0, " Giáo dục thể chất"," ")</f>
        <v xml:space="preserve"> Giáo dục thể chất</v>
      </c>
      <c r="X90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0" s="31"/>
      <c r="AB90" s="56">
        <f>Table134558[[#This Row],[Thực thu]]-Table134558[[#This Row],[Đã nộp2]]</f>
        <v>3980900</v>
      </c>
      <c r="AC90" s="64"/>
    </row>
    <row r="91" spans="1:29" hidden="1" x14ac:dyDescent="0.25">
      <c r="A91" s="29">
        <v>79</v>
      </c>
      <c r="B91" s="28" t="s">
        <v>584</v>
      </c>
      <c r="C91" s="28" t="s">
        <v>585</v>
      </c>
      <c r="D91" s="29" t="s">
        <v>586</v>
      </c>
      <c r="E91" s="29" t="s">
        <v>33</v>
      </c>
      <c r="F91" s="29" t="s">
        <v>214</v>
      </c>
      <c r="G91" s="29" t="s">
        <v>357</v>
      </c>
      <c r="H91" s="28" t="s">
        <v>37</v>
      </c>
      <c r="I91" s="29">
        <v>19</v>
      </c>
      <c r="J91" s="29">
        <f>Table134558[[#This Row],[Số TC đăng ký]]-Table134558[[#This Row],[Số tin chỉ ]]-Table134558[[#This Row],[Số tin chỉ  ]]</f>
        <v>15</v>
      </c>
      <c r="K91" s="45">
        <f>+Table134558[[#This Row],[Số tin chỉ]]*234000</f>
        <v>3510000</v>
      </c>
      <c r="L91" s="29">
        <v>3</v>
      </c>
      <c r="M91" s="45">
        <v>350000</v>
      </c>
      <c r="N91" s="29">
        <v>1</v>
      </c>
      <c r="O91" s="31">
        <f>+Table134558[[#This Row],[Số tin chỉ  ]]*312000</f>
        <v>312000</v>
      </c>
      <c r="P91" s="31"/>
      <c r="Q91" s="31">
        <f>+Table134558[[#This Row],[Số tiền]]+Table134558[[#This Row],[Số tiền ]]+Table134558[[#This Row],[Số tiền2]]</f>
        <v>4172000</v>
      </c>
      <c r="R91" s="31">
        <f>+(Table134558[[#This Row],[Số tiền]]+Table134558[[#This Row],[Số tiền2]])*5%</f>
        <v>191100</v>
      </c>
      <c r="S91" s="31"/>
      <c r="T91" s="31">
        <f>+Table134558[[#This Row],[Tổng cộng]]-Table134558[[#This Row],[Giảm 5%]]-Table134558[[#This Row],[Miễn giảm]]+Table134558[[#This Row],[Nợ HP kì cũ]]</f>
        <v>3980900</v>
      </c>
      <c r="U91" s="28" t="str">
        <f>+IF(Table134558[[#This Row],[Số tiền]]&gt;0, "  Thu tiền Học phí HK2(19-20)"," ")</f>
        <v xml:space="preserve">  Thu tiền Học phí HK2(19-20)</v>
      </c>
      <c r="V91" s="28" t="str">
        <f>+IF(Table134558[[#This Row],[Số tiền ]]&gt;0, " Giáo dục quốc phòng"," ")</f>
        <v xml:space="preserve"> Giáo dục quốc phòng</v>
      </c>
      <c r="W91" s="28" t="str">
        <f>+IF(Table134558[[#This Row],[Số tiền2]]&gt;0, " Giáo dục thể chất"," ")</f>
        <v xml:space="preserve"> Giáo dục thể chất</v>
      </c>
      <c r="X91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1" s="31"/>
      <c r="AB91" s="56">
        <f>Table134558[[#This Row],[Thực thu]]-Table134558[[#This Row],[Đã nộp2]]</f>
        <v>3980900</v>
      </c>
      <c r="AC91" s="64"/>
    </row>
    <row r="92" spans="1:29" hidden="1" x14ac:dyDescent="0.25">
      <c r="A92" s="29">
        <v>80</v>
      </c>
      <c r="B92" s="28" t="s">
        <v>587</v>
      </c>
      <c r="C92" s="28" t="s">
        <v>452</v>
      </c>
      <c r="D92" s="29" t="s">
        <v>588</v>
      </c>
      <c r="E92" s="29" t="s">
        <v>33</v>
      </c>
      <c r="F92" s="29" t="s">
        <v>214</v>
      </c>
      <c r="G92" s="29" t="s">
        <v>357</v>
      </c>
      <c r="H92" s="28" t="s">
        <v>37</v>
      </c>
      <c r="I92" s="29">
        <v>19</v>
      </c>
      <c r="J92" s="29">
        <f>Table134558[[#This Row],[Số TC đăng ký]]-Table134558[[#This Row],[Số tin chỉ ]]-Table134558[[#This Row],[Số tin chỉ  ]]</f>
        <v>15</v>
      </c>
      <c r="K92" s="45">
        <f>+Table134558[[#This Row],[Số tin chỉ]]*234000</f>
        <v>3510000</v>
      </c>
      <c r="L92" s="29">
        <v>3</v>
      </c>
      <c r="M92" s="45">
        <v>350000</v>
      </c>
      <c r="N92" s="29">
        <v>1</v>
      </c>
      <c r="O92" s="31">
        <f>+Table134558[[#This Row],[Số tin chỉ  ]]*312000</f>
        <v>312000</v>
      </c>
      <c r="P92" s="31"/>
      <c r="Q92" s="31">
        <f>+Table134558[[#This Row],[Số tiền]]+Table134558[[#This Row],[Số tiền ]]+Table134558[[#This Row],[Số tiền2]]</f>
        <v>4172000</v>
      </c>
      <c r="R92" s="31">
        <f>+(Table134558[[#This Row],[Số tiền]]+Table134558[[#This Row],[Số tiền2]])*5%</f>
        <v>191100</v>
      </c>
      <c r="S92" s="31"/>
      <c r="T92" s="31">
        <f>+Table134558[[#This Row],[Tổng cộng]]-Table134558[[#This Row],[Giảm 5%]]-Table134558[[#This Row],[Miễn giảm]]+Table134558[[#This Row],[Nợ HP kì cũ]]</f>
        <v>3980900</v>
      </c>
      <c r="U92" s="28" t="str">
        <f>+IF(Table134558[[#This Row],[Số tiền]]&gt;0, "  Thu tiền Học phí HK2(19-20)"," ")</f>
        <v xml:space="preserve">  Thu tiền Học phí HK2(19-20)</v>
      </c>
      <c r="V92" s="28" t="str">
        <f>+IF(Table134558[[#This Row],[Số tiền ]]&gt;0, " Giáo dục quốc phòng"," ")</f>
        <v xml:space="preserve"> Giáo dục quốc phòng</v>
      </c>
      <c r="W92" s="28" t="str">
        <f>+IF(Table134558[[#This Row],[Số tiền2]]&gt;0, " Giáo dục thể chất"," ")</f>
        <v xml:space="preserve"> Giáo dục thể chất</v>
      </c>
      <c r="X92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2" s="31"/>
      <c r="AB92" s="56">
        <f>Table134558[[#This Row],[Thực thu]]-Table134558[[#This Row],[Đã nộp2]]</f>
        <v>3980900</v>
      </c>
      <c r="AC92" s="64"/>
    </row>
    <row r="93" spans="1:29" hidden="1" x14ac:dyDescent="0.25">
      <c r="A93" s="29">
        <v>81</v>
      </c>
      <c r="B93" s="28" t="s">
        <v>589</v>
      </c>
      <c r="C93" s="28" t="s">
        <v>590</v>
      </c>
      <c r="D93" s="29" t="s">
        <v>591</v>
      </c>
      <c r="E93" s="29" t="s">
        <v>33</v>
      </c>
      <c r="F93" s="29" t="s">
        <v>214</v>
      </c>
      <c r="G93" s="29" t="s">
        <v>357</v>
      </c>
      <c r="H93" s="28" t="s">
        <v>37</v>
      </c>
      <c r="I93" s="29">
        <v>19</v>
      </c>
      <c r="J93" s="29">
        <f>Table134558[[#This Row],[Số TC đăng ký]]-Table134558[[#This Row],[Số tin chỉ ]]-Table134558[[#This Row],[Số tin chỉ  ]]</f>
        <v>15</v>
      </c>
      <c r="K93" s="45">
        <f>+Table134558[[#This Row],[Số tin chỉ]]*234000</f>
        <v>3510000</v>
      </c>
      <c r="L93" s="29">
        <v>3</v>
      </c>
      <c r="M93" s="45">
        <v>350000</v>
      </c>
      <c r="N93" s="29">
        <v>1</v>
      </c>
      <c r="O93" s="31">
        <f>+Table134558[[#This Row],[Số tin chỉ  ]]*312000</f>
        <v>312000</v>
      </c>
      <c r="P93" s="31"/>
      <c r="Q93" s="31">
        <f>+Table134558[[#This Row],[Số tiền]]+Table134558[[#This Row],[Số tiền ]]+Table134558[[#This Row],[Số tiền2]]</f>
        <v>4172000</v>
      </c>
      <c r="R93" s="31">
        <f>+(Table134558[[#This Row],[Số tiền]]+Table134558[[#This Row],[Số tiền2]])*5%</f>
        <v>191100</v>
      </c>
      <c r="S93" s="31"/>
      <c r="T93" s="31">
        <f>+Table134558[[#This Row],[Tổng cộng]]-Table134558[[#This Row],[Giảm 5%]]-Table134558[[#This Row],[Miễn giảm]]+Table134558[[#This Row],[Nợ HP kì cũ]]</f>
        <v>3980900</v>
      </c>
      <c r="U93" s="28" t="str">
        <f>+IF(Table134558[[#This Row],[Số tiền]]&gt;0, "  Thu tiền Học phí HK2(19-20)"," ")</f>
        <v xml:space="preserve">  Thu tiền Học phí HK2(19-20)</v>
      </c>
      <c r="V93" s="28" t="str">
        <f>+IF(Table134558[[#This Row],[Số tiền ]]&gt;0, " Giáo dục quốc phòng"," ")</f>
        <v xml:space="preserve"> Giáo dục quốc phòng</v>
      </c>
      <c r="W93" s="28" t="str">
        <f>+IF(Table134558[[#This Row],[Số tiền2]]&gt;0, " Giáo dục thể chất"," ")</f>
        <v xml:space="preserve"> Giáo dục thể chất</v>
      </c>
      <c r="X93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3" s="31"/>
      <c r="AB93" s="56">
        <f>Table134558[[#This Row],[Thực thu]]-Table134558[[#This Row],[Đã nộp2]]</f>
        <v>3980900</v>
      </c>
      <c r="AC93" s="64"/>
    </row>
    <row r="94" spans="1:29" hidden="1" x14ac:dyDescent="0.25">
      <c r="A94" s="29">
        <v>82</v>
      </c>
      <c r="B94" s="28" t="s">
        <v>592</v>
      </c>
      <c r="C94" s="28" t="s">
        <v>593</v>
      </c>
      <c r="D94" s="29" t="s">
        <v>594</v>
      </c>
      <c r="E94" s="29" t="s">
        <v>33</v>
      </c>
      <c r="F94" s="29" t="s">
        <v>214</v>
      </c>
      <c r="G94" s="29" t="s">
        <v>357</v>
      </c>
      <c r="H94" s="28" t="s">
        <v>37</v>
      </c>
      <c r="I94" s="29">
        <v>19</v>
      </c>
      <c r="J94" s="29">
        <f>Table134558[[#This Row],[Số TC đăng ký]]-Table134558[[#This Row],[Số tin chỉ ]]-Table134558[[#This Row],[Số tin chỉ  ]]</f>
        <v>15</v>
      </c>
      <c r="K94" s="45">
        <f>+Table134558[[#This Row],[Số tin chỉ]]*234000</f>
        <v>3510000</v>
      </c>
      <c r="L94" s="29">
        <v>3</v>
      </c>
      <c r="M94" s="45">
        <v>350000</v>
      </c>
      <c r="N94" s="29">
        <v>1</v>
      </c>
      <c r="O94" s="31">
        <f>+Table134558[[#This Row],[Số tin chỉ  ]]*312000</f>
        <v>312000</v>
      </c>
      <c r="P94" s="31"/>
      <c r="Q94" s="31">
        <f>+Table134558[[#This Row],[Số tiền]]+Table134558[[#This Row],[Số tiền ]]+Table134558[[#This Row],[Số tiền2]]</f>
        <v>4172000</v>
      </c>
      <c r="R94" s="31">
        <f>+(Table134558[[#This Row],[Số tiền]]+Table134558[[#This Row],[Số tiền2]])*5%</f>
        <v>191100</v>
      </c>
      <c r="S94" s="31"/>
      <c r="T94" s="31">
        <f>+Table134558[[#This Row],[Tổng cộng]]-Table134558[[#This Row],[Giảm 5%]]-Table134558[[#This Row],[Miễn giảm]]+Table134558[[#This Row],[Nợ HP kì cũ]]</f>
        <v>3980900</v>
      </c>
      <c r="U94" s="28" t="str">
        <f>+IF(Table134558[[#This Row],[Số tiền]]&gt;0, "  Thu tiền Học phí HK2(19-20)"," ")</f>
        <v xml:space="preserve">  Thu tiền Học phí HK2(19-20)</v>
      </c>
      <c r="V94" s="28" t="str">
        <f>+IF(Table134558[[#This Row],[Số tiền ]]&gt;0, " Giáo dục quốc phòng"," ")</f>
        <v xml:space="preserve"> Giáo dục quốc phòng</v>
      </c>
      <c r="W94" s="28" t="str">
        <f>+IF(Table134558[[#This Row],[Số tiền2]]&gt;0, " Giáo dục thể chất"," ")</f>
        <v xml:space="preserve"> Giáo dục thể chất</v>
      </c>
      <c r="X94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4" s="31"/>
      <c r="AB94" s="56">
        <f>Table134558[[#This Row],[Thực thu]]-Table134558[[#This Row],[Đã nộp2]]</f>
        <v>3980900</v>
      </c>
      <c r="AC94" s="64"/>
    </row>
    <row r="95" spans="1:29" hidden="1" x14ac:dyDescent="0.25">
      <c r="A95" s="29">
        <v>83</v>
      </c>
      <c r="B95" s="28" t="s">
        <v>595</v>
      </c>
      <c r="C95" s="28" t="s">
        <v>596</v>
      </c>
      <c r="D95" s="29" t="s">
        <v>597</v>
      </c>
      <c r="E95" s="29" t="s">
        <v>33</v>
      </c>
      <c r="F95" s="29" t="s">
        <v>214</v>
      </c>
      <c r="G95" s="29" t="s">
        <v>357</v>
      </c>
      <c r="H95" s="28" t="s">
        <v>37</v>
      </c>
      <c r="I95" s="29">
        <v>19</v>
      </c>
      <c r="J95" s="29">
        <f>Table134558[[#This Row],[Số TC đăng ký]]-Table134558[[#This Row],[Số tin chỉ ]]-Table134558[[#This Row],[Số tin chỉ  ]]</f>
        <v>15</v>
      </c>
      <c r="K95" s="45">
        <f>+Table134558[[#This Row],[Số tin chỉ]]*234000</f>
        <v>3510000</v>
      </c>
      <c r="L95" s="29">
        <v>3</v>
      </c>
      <c r="M95" s="45">
        <v>350000</v>
      </c>
      <c r="N95" s="29">
        <v>1</v>
      </c>
      <c r="O95" s="31">
        <f>+Table134558[[#This Row],[Số tin chỉ  ]]*312000</f>
        <v>312000</v>
      </c>
      <c r="P95" s="31"/>
      <c r="Q95" s="31">
        <f>+Table134558[[#This Row],[Số tiền]]+Table134558[[#This Row],[Số tiền ]]+Table134558[[#This Row],[Số tiền2]]</f>
        <v>4172000</v>
      </c>
      <c r="R95" s="31">
        <f>+(Table134558[[#This Row],[Số tiền]]+Table134558[[#This Row],[Số tiền2]])*5%</f>
        <v>191100</v>
      </c>
      <c r="S95" s="31"/>
      <c r="T95" s="31">
        <f>+Table134558[[#This Row],[Tổng cộng]]-Table134558[[#This Row],[Giảm 5%]]-Table134558[[#This Row],[Miễn giảm]]+Table134558[[#This Row],[Nợ HP kì cũ]]</f>
        <v>3980900</v>
      </c>
      <c r="U95" s="28" t="str">
        <f>+IF(Table134558[[#This Row],[Số tiền]]&gt;0, "  Thu tiền Học phí HK2(19-20)"," ")</f>
        <v xml:space="preserve">  Thu tiền Học phí HK2(19-20)</v>
      </c>
      <c r="V95" s="28" t="str">
        <f>+IF(Table134558[[#This Row],[Số tiền ]]&gt;0, " Giáo dục quốc phòng"," ")</f>
        <v xml:space="preserve"> Giáo dục quốc phòng</v>
      </c>
      <c r="W95" s="28" t="str">
        <f>+IF(Table134558[[#This Row],[Số tiền2]]&gt;0, " Giáo dục thể chất"," ")</f>
        <v xml:space="preserve"> Giáo dục thể chất</v>
      </c>
      <c r="X95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5" s="31"/>
      <c r="AB95" s="56">
        <f>Table134558[[#This Row],[Thực thu]]-Table134558[[#This Row],[Đã nộp2]]</f>
        <v>3980900</v>
      </c>
      <c r="AC95" s="64"/>
    </row>
    <row r="96" spans="1:29" hidden="1" x14ac:dyDescent="0.25">
      <c r="A96" s="29">
        <v>84</v>
      </c>
      <c r="B96" s="28" t="s">
        <v>598</v>
      </c>
      <c r="C96" s="28" t="s">
        <v>599</v>
      </c>
      <c r="D96" s="29" t="s">
        <v>600</v>
      </c>
      <c r="E96" s="29" t="s">
        <v>33</v>
      </c>
      <c r="F96" s="29" t="s">
        <v>214</v>
      </c>
      <c r="G96" s="29" t="s">
        <v>357</v>
      </c>
      <c r="H96" s="28" t="s">
        <v>37</v>
      </c>
      <c r="I96" s="29">
        <v>19</v>
      </c>
      <c r="J96" s="29">
        <f>Table134558[[#This Row],[Số TC đăng ký]]-Table134558[[#This Row],[Số tin chỉ ]]-Table134558[[#This Row],[Số tin chỉ  ]]</f>
        <v>15</v>
      </c>
      <c r="K96" s="45">
        <f>+Table134558[[#This Row],[Số tin chỉ]]*234000</f>
        <v>3510000</v>
      </c>
      <c r="L96" s="29">
        <v>3</v>
      </c>
      <c r="M96" s="45">
        <v>350000</v>
      </c>
      <c r="N96" s="29">
        <v>1</v>
      </c>
      <c r="O96" s="31">
        <f>+Table134558[[#This Row],[Số tin chỉ  ]]*312000</f>
        <v>312000</v>
      </c>
      <c r="P96" s="31"/>
      <c r="Q96" s="31">
        <f>+Table134558[[#This Row],[Số tiền]]+Table134558[[#This Row],[Số tiền ]]+Table134558[[#This Row],[Số tiền2]]</f>
        <v>4172000</v>
      </c>
      <c r="R96" s="31">
        <f>+(Table134558[[#This Row],[Số tiền]]+Table134558[[#This Row],[Số tiền2]])*5%</f>
        <v>191100</v>
      </c>
      <c r="S96" s="31"/>
      <c r="T96" s="31">
        <f>+Table134558[[#This Row],[Tổng cộng]]-Table134558[[#This Row],[Giảm 5%]]-Table134558[[#This Row],[Miễn giảm]]+Table134558[[#This Row],[Nợ HP kì cũ]]</f>
        <v>3980900</v>
      </c>
      <c r="U96" s="28" t="str">
        <f>+IF(Table134558[[#This Row],[Số tiền]]&gt;0, "  Thu tiền Học phí HK2(19-20)"," ")</f>
        <v xml:space="preserve">  Thu tiền Học phí HK2(19-20)</v>
      </c>
      <c r="V96" s="28" t="str">
        <f>+IF(Table134558[[#This Row],[Số tiền ]]&gt;0, " Giáo dục quốc phòng"," ")</f>
        <v xml:space="preserve"> Giáo dục quốc phòng</v>
      </c>
      <c r="W96" s="28" t="str">
        <f>+IF(Table134558[[#This Row],[Số tiền2]]&gt;0, " Giáo dục thể chất"," ")</f>
        <v xml:space="preserve"> Giáo dục thể chất</v>
      </c>
      <c r="X96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6" s="31"/>
      <c r="AB96" s="56">
        <f>Table134558[[#This Row],[Thực thu]]-Table134558[[#This Row],[Đã nộp2]]</f>
        <v>3980900</v>
      </c>
      <c r="AC96" s="64"/>
    </row>
    <row r="97" spans="1:29" hidden="1" x14ac:dyDescent="0.25">
      <c r="A97" s="29">
        <v>85</v>
      </c>
      <c r="B97" s="28" t="s">
        <v>601</v>
      </c>
      <c r="C97" s="28" t="s">
        <v>602</v>
      </c>
      <c r="D97" s="29" t="s">
        <v>603</v>
      </c>
      <c r="E97" s="29" t="s">
        <v>33</v>
      </c>
      <c r="F97" s="29" t="s">
        <v>214</v>
      </c>
      <c r="G97" s="29" t="s">
        <v>357</v>
      </c>
      <c r="H97" s="28" t="s">
        <v>37</v>
      </c>
      <c r="I97" s="29">
        <v>19</v>
      </c>
      <c r="J97" s="29">
        <f>Table134558[[#This Row],[Số TC đăng ký]]-Table134558[[#This Row],[Số tin chỉ ]]-Table134558[[#This Row],[Số tin chỉ  ]]</f>
        <v>15</v>
      </c>
      <c r="K97" s="45">
        <f>+Table134558[[#This Row],[Số tin chỉ]]*234000</f>
        <v>3510000</v>
      </c>
      <c r="L97" s="29">
        <v>3</v>
      </c>
      <c r="M97" s="45">
        <v>350000</v>
      </c>
      <c r="N97" s="29">
        <v>1</v>
      </c>
      <c r="O97" s="31">
        <f>+Table134558[[#This Row],[Số tin chỉ  ]]*312000</f>
        <v>312000</v>
      </c>
      <c r="P97" s="31"/>
      <c r="Q97" s="31">
        <f>+Table134558[[#This Row],[Số tiền]]+Table134558[[#This Row],[Số tiền ]]+Table134558[[#This Row],[Số tiền2]]</f>
        <v>4172000</v>
      </c>
      <c r="R97" s="31">
        <f>+(Table134558[[#This Row],[Số tiền]]+Table134558[[#This Row],[Số tiền2]])*5%</f>
        <v>191100</v>
      </c>
      <c r="S97" s="31"/>
      <c r="T97" s="31">
        <f>+Table134558[[#This Row],[Tổng cộng]]-Table134558[[#This Row],[Giảm 5%]]-Table134558[[#This Row],[Miễn giảm]]+Table134558[[#This Row],[Nợ HP kì cũ]]</f>
        <v>3980900</v>
      </c>
      <c r="U97" s="28" t="str">
        <f>+IF(Table134558[[#This Row],[Số tiền]]&gt;0, "  Thu tiền Học phí HK2(19-20)"," ")</f>
        <v xml:space="preserve">  Thu tiền Học phí HK2(19-20)</v>
      </c>
      <c r="V97" s="28" t="str">
        <f>+IF(Table134558[[#This Row],[Số tiền ]]&gt;0, " Giáo dục quốc phòng"," ")</f>
        <v xml:space="preserve"> Giáo dục quốc phòng</v>
      </c>
      <c r="W97" s="28" t="str">
        <f>+IF(Table134558[[#This Row],[Số tiền2]]&gt;0, " Giáo dục thể chất"," ")</f>
        <v xml:space="preserve"> Giáo dục thể chất</v>
      </c>
      <c r="X97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7" s="31"/>
      <c r="AB97" s="56">
        <f>Table134558[[#This Row],[Thực thu]]-Table134558[[#This Row],[Đã nộp2]]</f>
        <v>3980900</v>
      </c>
      <c r="AC97" s="64"/>
    </row>
    <row r="98" spans="1:29" hidden="1" x14ac:dyDescent="0.25">
      <c r="A98" s="29">
        <v>86</v>
      </c>
      <c r="B98" s="28" t="s">
        <v>604</v>
      </c>
      <c r="C98" s="28" t="s">
        <v>605</v>
      </c>
      <c r="D98" s="29" t="s">
        <v>606</v>
      </c>
      <c r="E98" s="29" t="s">
        <v>33</v>
      </c>
      <c r="F98" s="29" t="s">
        <v>214</v>
      </c>
      <c r="G98" s="29" t="s">
        <v>357</v>
      </c>
      <c r="H98" s="28" t="s">
        <v>37</v>
      </c>
      <c r="I98" s="29">
        <v>19</v>
      </c>
      <c r="J98" s="29">
        <f>Table134558[[#This Row],[Số TC đăng ký]]-Table134558[[#This Row],[Số tin chỉ ]]-Table134558[[#This Row],[Số tin chỉ  ]]</f>
        <v>15</v>
      </c>
      <c r="K98" s="45">
        <f>+Table134558[[#This Row],[Số tin chỉ]]*234000</f>
        <v>3510000</v>
      </c>
      <c r="L98" s="29">
        <v>3</v>
      </c>
      <c r="M98" s="45">
        <v>350000</v>
      </c>
      <c r="N98" s="29">
        <v>1</v>
      </c>
      <c r="O98" s="31">
        <f>+Table134558[[#This Row],[Số tin chỉ  ]]*312000</f>
        <v>312000</v>
      </c>
      <c r="P98" s="31"/>
      <c r="Q98" s="31">
        <f>+Table134558[[#This Row],[Số tiền]]+Table134558[[#This Row],[Số tiền ]]+Table134558[[#This Row],[Số tiền2]]</f>
        <v>4172000</v>
      </c>
      <c r="R98" s="31">
        <f>+(Table134558[[#This Row],[Số tiền]]+Table134558[[#This Row],[Số tiền2]])*5%</f>
        <v>191100</v>
      </c>
      <c r="S98" s="31"/>
      <c r="T98" s="31">
        <f>+Table134558[[#This Row],[Tổng cộng]]-Table134558[[#This Row],[Giảm 5%]]-Table134558[[#This Row],[Miễn giảm]]+Table134558[[#This Row],[Nợ HP kì cũ]]</f>
        <v>3980900</v>
      </c>
      <c r="U98" s="28" t="str">
        <f>+IF(Table134558[[#This Row],[Số tiền]]&gt;0, "  Thu tiền Học phí HK2(19-20)"," ")</f>
        <v xml:space="preserve">  Thu tiền Học phí HK2(19-20)</v>
      </c>
      <c r="V98" s="28" t="str">
        <f>+IF(Table134558[[#This Row],[Số tiền ]]&gt;0, " Giáo dục quốc phòng"," ")</f>
        <v xml:space="preserve"> Giáo dục quốc phòng</v>
      </c>
      <c r="W98" s="28" t="str">
        <f>+IF(Table134558[[#This Row],[Số tiền2]]&gt;0, " Giáo dục thể chất"," ")</f>
        <v xml:space="preserve"> Giáo dục thể chất</v>
      </c>
      <c r="X98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8" s="31"/>
      <c r="AB98" s="56">
        <f>Table134558[[#This Row],[Thực thu]]-Table134558[[#This Row],[Đã nộp2]]</f>
        <v>3980900</v>
      </c>
      <c r="AC98" s="64"/>
    </row>
    <row r="99" spans="1:29" hidden="1" x14ac:dyDescent="0.25">
      <c r="A99" s="29">
        <v>87</v>
      </c>
      <c r="B99" s="28" t="s">
        <v>607</v>
      </c>
      <c r="C99" s="28" t="s">
        <v>608</v>
      </c>
      <c r="D99" s="29" t="s">
        <v>609</v>
      </c>
      <c r="E99" s="29" t="s">
        <v>33</v>
      </c>
      <c r="F99" s="29" t="s">
        <v>214</v>
      </c>
      <c r="G99" s="29" t="s">
        <v>357</v>
      </c>
      <c r="H99" s="28" t="s">
        <v>37</v>
      </c>
      <c r="I99" s="29">
        <v>19</v>
      </c>
      <c r="J99" s="29">
        <f>Table134558[[#This Row],[Số TC đăng ký]]-Table134558[[#This Row],[Số tin chỉ ]]-Table134558[[#This Row],[Số tin chỉ  ]]</f>
        <v>15</v>
      </c>
      <c r="K99" s="45">
        <f>+Table134558[[#This Row],[Số tin chỉ]]*234000</f>
        <v>3510000</v>
      </c>
      <c r="L99" s="29">
        <v>3</v>
      </c>
      <c r="M99" s="45">
        <v>350000</v>
      </c>
      <c r="N99" s="29">
        <v>1</v>
      </c>
      <c r="O99" s="31">
        <f>+Table134558[[#This Row],[Số tin chỉ  ]]*312000</f>
        <v>312000</v>
      </c>
      <c r="P99" s="31"/>
      <c r="Q99" s="31">
        <f>+Table134558[[#This Row],[Số tiền]]+Table134558[[#This Row],[Số tiền ]]+Table134558[[#This Row],[Số tiền2]]</f>
        <v>4172000</v>
      </c>
      <c r="R99" s="31">
        <f>+(Table134558[[#This Row],[Số tiền]]+Table134558[[#This Row],[Số tiền2]])*5%</f>
        <v>191100</v>
      </c>
      <c r="S99" s="31"/>
      <c r="T99" s="31">
        <f>+Table134558[[#This Row],[Tổng cộng]]-Table134558[[#This Row],[Giảm 5%]]-Table134558[[#This Row],[Miễn giảm]]+Table134558[[#This Row],[Nợ HP kì cũ]]</f>
        <v>3980900</v>
      </c>
      <c r="U99" s="28" t="str">
        <f>+IF(Table134558[[#This Row],[Số tiền]]&gt;0, "  Thu tiền Học phí HK2(19-20)"," ")</f>
        <v xml:space="preserve">  Thu tiền Học phí HK2(19-20)</v>
      </c>
      <c r="V99" s="28" t="str">
        <f>+IF(Table134558[[#This Row],[Số tiền ]]&gt;0, " Giáo dục quốc phòng"," ")</f>
        <v xml:space="preserve"> Giáo dục quốc phòng</v>
      </c>
      <c r="W99" s="28" t="str">
        <f>+IF(Table134558[[#This Row],[Số tiền2]]&gt;0, " Giáo dục thể chất"," ")</f>
        <v xml:space="preserve"> Giáo dục thể chất</v>
      </c>
      <c r="X99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99" s="31"/>
      <c r="AB99" s="56">
        <f>Table134558[[#This Row],[Thực thu]]-Table134558[[#This Row],[Đã nộp2]]</f>
        <v>3980900</v>
      </c>
      <c r="AC99" s="64"/>
    </row>
    <row r="100" spans="1:29" hidden="1" x14ac:dyDescent="0.25">
      <c r="A100" s="29">
        <v>88</v>
      </c>
      <c r="B100" s="28" t="s">
        <v>610</v>
      </c>
      <c r="C100" s="28" t="s">
        <v>611</v>
      </c>
      <c r="D100" s="29" t="s">
        <v>612</v>
      </c>
      <c r="E100" s="29" t="s">
        <v>43</v>
      </c>
      <c r="F100" s="29" t="s">
        <v>214</v>
      </c>
      <c r="G100" s="29" t="s">
        <v>357</v>
      </c>
      <c r="H100" s="28" t="s">
        <v>37</v>
      </c>
      <c r="I100" s="29">
        <v>19</v>
      </c>
      <c r="J100" s="29">
        <f>Table134558[[#This Row],[Số TC đăng ký]]-Table134558[[#This Row],[Số tin chỉ ]]-Table134558[[#This Row],[Số tin chỉ  ]]</f>
        <v>15</v>
      </c>
      <c r="K100" s="45">
        <f>+Table134558[[#This Row],[Số tin chỉ]]*234000</f>
        <v>3510000</v>
      </c>
      <c r="L100" s="29">
        <v>3</v>
      </c>
      <c r="M100" s="45">
        <v>350000</v>
      </c>
      <c r="N100" s="29">
        <v>1</v>
      </c>
      <c r="O100" s="31">
        <f>+Table134558[[#This Row],[Số tin chỉ  ]]*312000</f>
        <v>312000</v>
      </c>
      <c r="P100" s="31"/>
      <c r="Q100" s="31">
        <f>+Table134558[[#This Row],[Số tiền]]+Table134558[[#This Row],[Số tiền ]]+Table134558[[#This Row],[Số tiền2]]</f>
        <v>4172000</v>
      </c>
      <c r="R100" s="31">
        <f>+(Table134558[[#This Row],[Số tiền]]+Table134558[[#This Row],[Số tiền2]])*5%</f>
        <v>191100</v>
      </c>
      <c r="S100" s="31"/>
      <c r="T100" s="31">
        <f>+Table134558[[#This Row],[Tổng cộng]]-Table134558[[#This Row],[Giảm 5%]]-Table134558[[#This Row],[Miễn giảm]]+Table134558[[#This Row],[Nợ HP kì cũ]]</f>
        <v>3980900</v>
      </c>
      <c r="U100" s="28" t="str">
        <f>+IF(Table134558[[#This Row],[Số tiền]]&gt;0, "  Thu tiền Học phí HK2(19-20)"," ")</f>
        <v xml:space="preserve">  Thu tiền Học phí HK2(19-20)</v>
      </c>
      <c r="V100" s="28" t="str">
        <f>+IF(Table134558[[#This Row],[Số tiền ]]&gt;0, " Giáo dục quốc phòng"," ")</f>
        <v xml:space="preserve"> Giáo dục quốc phòng</v>
      </c>
      <c r="W100" s="28" t="str">
        <f>+IF(Table134558[[#This Row],[Số tiền2]]&gt;0, " Giáo dục thể chất"," ")</f>
        <v xml:space="preserve"> Giáo dục thể chất</v>
      </c>
      <c r="X100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0" s="31"/>
      <c r="AB100" s="56">
        <f>Table134558[[#This Row],[Thực thu]]-Table134558[[#This Row],[Đã nộp2]]</f>
        <v>3980900</v>
      </c>
      <c r="AC100" s="64"/>
    </row>
    <row r="101" spans="1:29" hidden="1" x14ac:dyDescent="0.25">
      <c r="A101" s="29">
        <v>89</v>
      </c>
      <c r="B101" s="28" t="s">
        <v>613</v>
      </c>
      <c r="C101" s="28" t="s">
        <v>614</v>
      </c>
      <c r="D101" s="29" t="s">
        <v>615</v>
      </c>
      <c r="E101" s="29" t="s">
        <v>33</v>
      </c>
      <c r="F101" s="29" t="s">
        <v>214</v>
      </c>
      <c r="G101" s="29" t="s">
        <v>357</v>
      </c>
      <c r="H101" s="28" t="s">
        <v>37</v>
      </c>
      <c r="I101" s="29">
        <v>19</v>
      </c>
      <c r="J101" s="29">
        <f>Table134558[[#This Row],[Số TC đăng ký]]-Table134558[[#This Row],[Số tin chỉ ]]-Table134558[[#This Row],[Số tin chỉ  ]]</f>
        <v>15</v>
      </c>
      <c r="K101" s="45">
        <f>+Table134558[[#This Row],[Số tin chỉ]]*234000</f>
        <v>3510000</v>
      </c>
      <c r="L101" s="29">
        <v>3</v>
      </c>
      <c r="M101" s="45">
        <v>350000</v>
      </c>
      <c r="N101" s="29">
        <v>1</v>
      </c>
      <c r="O101" s="31">
        <f>+Table134558[[#This Row],[Số tin chỉ  ]]*312000</f>
        <v>312000</v>
      </c>
      <c r="P101" s="31"/>
      <c r="Q101" s="31">
        <f>+Table134558[[#This Row],[Số tiền]]+Table134558[[#This Row],[Số tiền ]]+Table134558[[#This Row],[Số tiền2]]</f>
        <v>4172000</v>
      </c>
      <c r="R101" s="31">
        <f>+(Table134558[[#This Row],[Số tiền]]+Table134558[[#This Row],[Số tiền2]])*5%</f>
        <v>191100</v>
      </c>
      <c r="S101" s="31"/>
      <c r="T101" s="31">
        <f>+Table134558[[#This Row],[Tổng cộng]]-Table134558[[#This Row],[Giảm 5%]]-Table134558[[#This Row],[Miễn giảm]]+Table134558[[#This Row],[Nợ HP kì cũ]]</f>
        <v>3980900</v>
      </c>
      <c r="U101" s="28" t="str">
        <f>+IF(Table134558[[#This Row],[Số tiền]]&gt;0, "  Thu tiền Học phí HK2(19-20)"," ")</f>
        <v xml:space="preserve">  Thu tiền Học phí HK2(19-20)</v>
      </c>
      <c r="V101" s="28" t="str">
        <f>+IF(Table134558[[#This Row],[Số tiền ]]&gt;0, " Giáo dục quốc phòng"," ")</f>
        <v xml:space="preserve"> Giáo dục quốc phòng</v>
      </c>
      <c r="W101" s="28" t="str">
        <f>+IF(Table134558[[#This Row],[Số tiền2]]&gt;0, " Giáo dục thể chất"," ")</f>
        <v xml:space="preserve"> Giáo dục thể chất</v>
      </c>
      <c r="X101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1" s="31"/>
      <c r="AB101" s="56">
        <f>Table134558[[#This Row],[Thực thu]]-Table134558[[#This Row],[Đã nộp2]]</f>
        <v>3980900</v>
      </c>
      <c r="AC101" s="64"/>
    </row>
    <row r="102" spans="1:29" hidden="1" x14ac:dyDescent="0.25">
      <c r="A102" s="29">
        <v>90</v>
      </c>
      <c r="B102" s="28" t="s">
        <v>616</v>
      </c>
      <c r="C102" s="28" t="s">
        <v>617</v>
      </c>
      <c r="D102" s="29" t="s">
        <v>447</v>
      </c>
      <c r="E102" s="29" t="s">
        <v>33</v>
      </c>
      <c r="F102" s="29" t="s">
        <v>214</v>
      </c>
      <c r="G102" s="29" t="s">
        <v>357</v>
      </c>
      <c r="H102" s="28" t="s">
        <v>37</v>
      </c>
      <c r="I102" s="29">
        <v>19</v>
      </c>
      <c r="J102" s="29">
        <f>Table134558[[#This Row],[Số TC đăng ký]]-Table134558[[#This Row],[Số tin chỉ ]]-Table134558[[#This Row],[Số tin chỉ  ]]</f>
        <v>15</v>
      </c>
      <c r="K102" s="45">
        <f>+Table134558[[#This Row],[Số tin chỉ]]*234000</f>
        <v>3510000</v>
      </c>
      <c r="L102" s="29">
        <v>3</v>
      </c>
      <c r="M102" s="45">
        <v>350000</v>
      </c>
      <c r="N102" s="29">
        <v>1</v>
      </c>
      <c r="O102" s="31">
        <f>+Table134558[[#This Row],[Số tin chỉ  ]]*312000</f>
        <v>312000</v>
      </c>
      <c r="P102" s="31"/>
      <c r="Q102" s="31">
        <f>+Table134558[[#This Row],[Số tiền]]+Table134558[[#This Row],[Số tiền ]]+Table134558[[#This Row],[Số tiền2]]</f>
        <v>4172000</v>
      </c>
      <c r="R102" s="31">
        <f>+(Table134558[[#This Row],[Số tiền]]+Table134558[[#This Row],[Số tiền2]])*5%</f>
        <v>191100</v>
      </c>
      <c r="S102" s="31"/>
      <c r="T102" s="31">
        <f>+Table134558[[#This Row],[Tổng cộng]]-Table134558[[#This Row],[Giảm 5%]]-Table134558[[#This Row],[Miễn giảm]]+Table134558[[#This Row],[Nợ HP kì cũ]]</f>
        <v>3980900</v>
      </c>
      <c r="U102" s="28" t="str">
        <f>+IF(Table134558[[#This Row],[Số tiền]]&gt;0, "  Thu tiền Học phí HK2(19-20)"," ")</f>
        <v xml:space="preserve">  Thu tiền Học phí HK2(19-20)</v>
      </c>
      <c r="V102" s="28" t="str">
        <f>+IF(Table134558[[#This Row],[Số tiền ]]&gt;0, " Giáo dục quốc phòng"," ")</f>
        <v xml:space="preserve"> Giáo dục quốc phòng</v>
      </c>
      <c r="W102" s="28" t="str">
        <f>+IF(Table134558[[#This Row],[Số tiền2]]&gt;0, " Giáo dục thể chất"," ")</f>
        <v xml:space="preserve"> Giáo dục thể chất</v>
      </c>
      <c r="X102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2" s="31"/>
      <c r="AB102" s="56">
        <f>Table134558[[#This Row],[Thực thu]]-Table134558[[#This Row],[Đã nộp2]]</f>
        <v>3980900</v>
      </c>
      <c r="AC102" s="64"/>
    </row>
    <row r="103" spans="1:29" hidden="1" x14ac:dyDescent="0.25">
      <c r="A103" s="29">
        <v>91</v>
      </c>
      <c r="B103" s="28" t="s">
        <v>618</v>
      </c>
      <c r="C103" s="28" t="s">
        <v>619</v>
      </c>
      <c r="D103" s="29" t="s">
        <v>620</v>
      </c>
      <c r="E103" s="29" t="s">
        <v>33</v>
      </c>
      <c r="F103" s="29" t="s">
        <v>214</v>
      </c>
      <c r="G103" s="29" t="s">
        <v>357</v>
      </c>
      <c r="H103" s="28" t="s">
        <v>37</v>
      </c>
      <c r="I103" s="29">
        <v>19</v>
      </c>
      <c r="J103" s="29">
        <f>Table134558[[#This Row],[Số TC đăng ký]]-Table134558[[#This Row],[Số tin chỉ ]]-Table134558[[#This Row],[Số tin chỉ  ]]</f>
        <v>15</v>
      </c>
      <c r="K103" s="45">
        <f>+Table134558[[#This Row],[Số tin chỉ]]*234000</f>
        <v>3510000</v>
      </c>
      <c r="L103" s="29">
        <v>3</v>
      </c>
      <c r="M103" s="45">
        <v>350000</v>
      </c>
      <c r="N103" s="29">
        <v>1</v>
      </c>
      <c r="O103" s="31">
        <f>+Table134558[[#This Row],[Số tin chỉ  ]]*312000</f>
        <v>312000</v>
      </c>
      <c r="P103" s="31"/>
      <c r="Q103" s="31">
        <f>+Table134558[[#This Row],[Số tiền]]+Table134558[[#This Row],[Số tiền ]]+Table134558[[#This Row],[Số tiền2]]</f>
        <v>4172000</v>
      </c>
      <c r="R103" s="31">
        <f>+(Table134558[[#This Row],[Số tiền]]+Table134558[[#This Row],[Số tiền2]])*5%</f>
        <v>191100</v>
      </c>
      <c r="S103" s="31"/>
      <c r="T103" s="31">
        <f>+Table134558[[#This Row],[Tổng cộng]]-Table134558[[#This Row],[Giảm 5%]]-Table134558[[#This Row],[Miễn giảm]]+Table134558[[#This Row],[Nợ HP kì cũ]]</f>
        <v>3980900</v>
      </c>
      <c r="U103" s="28" t="str">
        <f>+IF(Table134558[[#This Row],[Số tiền]]&gt;0, "  Thu tiền Học phí HK2(19-20)"," ")</f>
        <v xml:space="preserve">  Thu tiền Học phí HK2(19-20)</v>
      </c>
      <c r="V103" s="28" t="str">
        <f>+IF(Table134558[[#This Row],[Số tiền ]]&gt;0, " Giáo dục quốc phòng"," ")</f>
        <v xml:space="preserve"> Giáo dục quốc phòng</v>
      </c>
      <c r="W103" s="28" t="str">
        <f>+IF(Table134558[[#This Row],[Số tiền2]]&gt;0, " Giáo dục thể chất"," ")</f>
        <v xml:space="preserve"> Giáo dục thể chất</v>
      </c>
      <c r="X103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3" s="31"/>
      <c r="AB103" s="56">
        <f>Table134558[[#This Row],[Thực thu]]-Table134558[[#This Row],[Đã nộp2]]</f>
        <v>3980900</v>
      </c>
      <c r="AC103" s="64"/>
    </row>
    <row r="104" spans="1:29" hidden="1" x14ac:dyDescent="0.25">
      <c r="A104" s="29">
        <v>92</v>
      </c>
      <c r="B104" s="28" t="s">
        <v>621</v>
      </c>
      <c r="C104" s="28" t="s">
        <v>622</v>
      </c>
      <c r="D104" s="29" t="s">
        <v>623</v>
      </c>
      <c r="E104" s="29" t="s">
        <v>33</v>
      </c>
      <c r="F104" s="29" t="s">
        <v>214</v>
      </c>
      <c r="G104" s="29" t="s">
        <v>357</v>
      </c>
      <c r="H104" s="28" t="s">
        <v>37</v>
      </c>
      <c r="I104" s="29">
        <v>19</v>
      </c>
      <c r="J104" s="29">
        <f>Table134558[[#This Row],[Số TC đăng ký]]-Table134558[[#This Row],[Số tin chỉ ]]-Table134558[[#This Row],[Số tin chỉ  ]]</f>
        <v>15</v>
      </c>
      <c r="K104" s="45">
        <f>+Table134558[[#This Row],[Số tin chỉ]]*234000</f>
        <v>3510000</v>
      </c>
      <c r="L104" s="29">
        <v>3</v>
      </c>
      <c r="M104" s="45">
        <v>350000</v>
      </c>
      <c r="N104" s="29">
        <v>1</v>
      </c>
      <c r="O104" s="31">
        <f>+Table134558[[#This Row],[Số tin chỉ  ]]*312000</f>
        <v>312000</v>
      </c>
      <c r="P104" s="31"/>
      <c r="Q104" s="31">
        <f>+Table134558[[#This Row],[Số tiền]]+Table134558[[#This Row],[Số tiền ]]+Table134558[[#This Row],[Số tiền2]]</f>
        <v>4172000</v>
      </c>
      <c r="R104" s="31">
        <f>+(Table134558[[#This Row],[Số tiền]]+Table134558[[#This Row],[Số tiền2]])*5%</f>
        <v>191100</v>
      </c>
      <c r="S104" s="31"/>
      <c r="T104" s="31">
        <f>+Table134558[[#This Row],[Tổng cộng]]-Table134558[[#This Row],[Giảm 5%]]-Table134558[[#This Row],[Miễn giảm]]+Table134558[[#This Row],[Nợ HP kì cũ]]</f>
        <v>3980900</v>
      </c>
      <c r="U104" s="28" t="str">
        <f>+IF(Table134558[[#This Row],[Số tiền]]&gt;0, "  Thu tiền Học phí HK2(19-20)"," ")</f>
        <v xml:space="preserve">  Thu tiền Học phí HK2(19-20)</v>
      </c>
      <c r="V104" s="28" t="str">
        <f>+IF(Table134558[[#This Row],[Số tiền ]]&gt;0, " Giáo dục quốc phòng"," ")</f>
        <v xml:space="preserve"> Giáo dục quốc phòng</v>
      </c>
      <c r="W104" s="28" t="str">
        <f>+IF(Table134558[[#This Row],[Số tiền2]]&gt;0, " Giáo dục thể chất"," ")</f>
        <v xml:space="preserve"> Giáo dục thể chất</v>
      </c>
      <c r="X104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4" s="31"/>
      <c r="AB104" s="56">
        <f>Table134558[[#This Row],[Thực thu]]-Table134558[[#This Row],[Đã nộp2]]</f>
        <v>3980900</v>
      </c>
      <c r="AC104" s="64"/>
    </row>
    <row r="105" spans="1:29" hidden="1" x14ac:dyDescent="0.25">
      <c r="A105" s="29">
        <v>93</v>
      </c>
      <c r="B105" s="28" t="s">
        <v>624</v>
      </c>
      <c r="C105" s="28" t="s">
        <v>625</v>
      </c>
      <c r="D105" s="29" t="s">
        <v>626</v>
      </c>
      <c r="E105" s="29" t="s">
        <v>43</v>
      </c>
      <c r="F105" s="29" t="s">
        <v>214</v>
      </c>
      <c r="G105" s="29" t="s">
        <v>357</v>
      </c>
      <c r="H105" s="28" t="s">
        <v>37</v>
      </c>
      <c r="I105" s="29">
        <v>19</v>
      </c>
      <c r="J105" s="29">
        <f>Table134558[[#This Row],[Số TC đăng ký]]-Table134558[[#This Row],[Số tin chỉ ]]-Table134558[[#This Row],[Số tin chỉ  ]]</f>
        <v>15</v>
      </c>
      <c r="K105" s="45">
        <f>+Table134558[[#This Row],[Số tin chỉ]]*234000</f>
        <v>3510000</v>
      </c>
      <c r="L105" s="29">
        <v>3</v>
      </c>
      <c r="M105" s="45">
        <v>350000</v>
      </c>
      <c r="N105" s="29">
        <v>1</v>
      </c>
      <c r="O105" s="31">
        <f>+Table134558[[#This Row],[Số tin chỉ  ]]*312000</f>
        <v>312000</v>
      </c>
      <c r="P105" s="31"/>
      <c r="Q105" s="31">
        <f>+Table134558[[#This Row],[Số tiền]]+Table134558[[#This Row],[Số tiền ]]+Table134558[[#This Row],[Số tiền2]]</f>
        <v>4172000</v>
      </c>
      <c r="R105" s="31">
        <f>+(Table134558[[#This Row],[Số tiền]]+Table134558[[#This Row],[Số tiền2]])*5%</f>
        <v>191100</v>
      </c>
      <c r="S105" s="31"/>
      <c r="T105" s="31">
        <f>+Table134558[[#This Row],[Tổng cộng]]-Table134558[[#This Row],[Giảm 5%]]-Table134558[[#This Row],[Miễn giảm]]+Table134558[[#This Row],[Nợ HP kì cũ]]</f>
        <v>3980900</v>
      </c>
      <c r="U105" s="28" t="str">
        <f>+IF(Table134558[[#This Row],[Số tiền]]&gt;0, "  Thu tiền Học phí HK2(19-20)"," ")</f>
        <v xml:space="preserve">  Thu tiền Học phí HK2(19-20)</v>
      </c>
      <c r="V105" s="28" t="str">
        <f>+IF(Table134558[[#This Row],[Số tiền ]]&gt;0, " Giáo dục quốc phòng"," ")</f>
        <v xml:space="preserve"> Giáo dục quốc phòng</v>
      </c>
      <c r="W105" s="28" t="str">
        <f>+IF(Table134558[[#This Row],[Số tiền2]]&gt;0, " Giáo dục thể chất"," ")</f>
        <v xml:space="preserve"> Giáo dục thể chất</v>
      </c>
      <c r="X105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5" s="31"/>
      <c r="AB105" s="56">
        <f>Table134558[[#This Row],[Thực thu]]-Table134558[[#This Row],[Đã nộp2]]</f>
        <v>3980900</v>
      </c>
      <c r="AC105" s="64"/>
    </row>
    <row r="106" spans="1:29" hidden="1" x14ac:dyDescent="0.25">
      <c r="A106" s="29">
        <v>94</v>
      </c>
      <c r="B106" s="28" t="s">
        <v>627</v>
      </c>
      <c r="C106" s="28" t="s">
        <v>628</v>
      </c>
      <c r="D106" s="29" t="s">
        <v>629</v>
      </c>
      <c r="E106" s="29" t="s">
        <v>43</v>
      </c>
      <c r="F106" s="29" t="s">
        <v>214</v>
      </c>
      <c r="G106" s="29" t="s">
        <v>357</v>
      </c>
      <c r="H106" s="28" t="s">
        <v>37</v>
      </c>
      <c r="I106" s="29">
        <v>19</v>
      </c>
      <c r="J106" s="29">
        <f>Table134558[[#This Row],[Số TC đăng ký]]-Table134558[[#This Row],[Số tin chỉ ]]-Table134558[[#This Row],[Số tin chỉ  ]]</f>
        <v>15</v>
      </c>
      <c r="K106" s="45">
        <f>+Table134558[[#This Row],[Số tin chỉ]]*234000</f>
        <v>3510000</v>
      </c>
      <c r="L106" s="29">
        <v>3</v>
      </c>
      <c r="M106" s="45">
        <v>350000</v>
      </c>
      <c r="N106" s="29">
        <v>1</v>
      </c>
      <c r="O106" s="31">
        <f>+Table134558[[#This Row],[Số tin chỉ  ]]*312000</f>
        <v>312000</v>
      </c>
      <c r="P106" s="31"/>
      <c r="Q106" s="31">
        <f>+Table134558[[#This Row],[Số tiền]]+Table134558[[#This Row],[Số tiền ]]+Table134558[[#This Row],[Số tiền2]]</f>
        <v>4172000</v>
      </c>
      <c r="R106" s="31">
        <f>+(Table134558[[#This Row],[Số tiền]]+Table134558[[#This Row],[Số tiền2]])*5%</f>
        <v>191100</v>
      </c>
      <c r="S106" s="31"/>
      <c r="T106" s="31">
        <f>+Table134558[[#This Row],[Tổng cộng]]-Table134558[[#This Row],[Giảm 5%]]-Table134558[[#This Row],[Miễn giảm]]+Table134558[[#This Row],[Nợ HP kì cũ]]</f>
        <v>3980900</v>
      </c>
      <c r="U106" s="28" t="str">
        <f>+IF(Table134558[[#This Row],[Số tiền]]&gt;0, "  Thu tiền Học phí HK2(19-20)"," ")</f>
        <v xml:space="preserve">  Thu tiền Học phí HK2(19-20)</v>
      </c>
      <c r="V106" s="28" t="str">
        <f>+IF(Table134558[[#This Row],[Số tiền ]]&gt;0, " Giáo dục quốc phòng"," ")</f>
        <v xml:space="preserve"> Giáo dục quốc phòng</v>
      </c>
      <c r="W106" s="28" t="str">
        <f>+IF(Table134558[[#This Row],[Số tiền2]]&gt;0, " Giáo dục thể chất"," ")</f>
        <v xml:space="preserve"> Giáo dục thể chất</v>
      </c>
      <c r="X106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6" s="31"/>
      <c r="AB106" s="56">
        <f>Table134558[[#This Row],[Thực thu]]-Table134558[[#This Row],[Đã nộp2]]</f>
        <v>3980900</v>
      </c>
      <c r="AC106" s="64"/>
    </row>
    <row r="107" spans="1:29" hidden="1" x14ac:dyDescent="0.25">
      <c r="A107" s="29">
        <v>95</v>
      </c>
      <c r="B107" s="28" t="s">
        <v>630</v>
      </c>
      <c r="C107" s="28" t="s">
        <v>631</v>
      </c>
      <c r="D107" s="29" t="s">
        <v>632</v>
      </c>
      <c r="E107" s="29" t="s">
        <v>33</v>
      </c>
      <c r="F107" s="29" t="s">
        <v>214</v>
      </c>
      <c r="G107" s="29" t="s">
        <v>357</v>
      </c>
      <c r="H107" s="28" t="s">
        <v>37</v>
      </c>
      <c r="I107" s="29">
        <v>19</v>
      </c>
      <c r="J107" s="29">
        <f>Table134558[[#This Row],[Số TC đăng ký]]-Table134558[[#This Row],[Số tin chỉ ]]-Table134558[[#This Row],[Số tin chỉ  ]]</f>
        <v>15</v>
      </c>
      <c r="K107" s="45">
        <f>+Table134558[[#This Row],[Số tin chỉ]]*234000</f>
        <v>3510000</v>
      </c>
      <c r="L107" s="29">
        <v>3</v>
      </c>
      <c r="M107" s="45">
        <v>350000</v>
      </c>
      <c r="N107" s="29">
        <v>1</v>
      </c>
      <c r="O107" s="31">
        <f>+Table134558[[#This Row],[Số tin chỉ  ]]*312000</f>
        <v>312000</v>
      </c>
      <c r="P107" s="31"/>
      <c r="Q107" s="31">
        <f>+Table134558[[#This Row],[Số tiền]]+Table134558[[#This Row],[Số tiền ]]+Table134558[[#This Row],[Số tiền2]]</f>
        <v>4172000</v>
      </c>
      <c r="R107" s="31">
        <f>+(Table134558[[#This Row],[Số tiền]]+Table134558[[#This Row],[Số tiền2]])*5%</f>
        <v>191100</v>
      </c>
      <c r="S107" s="31"/>
      <c r="T107" s="31">
        <f>+Table134558[[#This Row],[Tổng cộng]]-Table134558[[#This Row],[Giảm 5%]]-Table134558[[#This Row],[Miễn giảm]]+Table134558[[#This Row],[Nợ HP kì cũ]]</f>
        <v>3980900</v>
      </c>
      <c r="U107" s="28" t="str">
        <f>+IF(Table134558[[#This Row],[Số tiền]]&gt;0, "  Thu tiền Học phí HK2(19-20)"," ")</f>
        <v xml:space="preserve">  Thu tiền Học phí HK2(19-20)</v>
      </c>
      <c r="V107" s="28" t="str">
        <f>+IF(Table134558[[#This Row],[Số tiền ]]&gt;0, " Giáo dục quốc phòng"," ")</f>
        <v xml:space="preserve"> Giáo dục quốc phòng</v>
      </c>
      <c r="W107" s="28" t="str">
        <f>+IF(Table134558[[#This Row],[Số tiền2]]&gt;0, " Giáo dục thể chất"," ")</f>
        <v xml:space="preserve"> Giáo dục thể chất</v>
      </c>
      <c r="X107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7" s="31"/>
      <c r="AB107" s="56">
        <f>Table134558[[#This Row],[Thực thu]]-Table134558[[#This Row],[Đã nộp2]]</f>
        <v>3980900</v>
      </c>
      <c r="AC107" s="64"/>
    </row>
    <row r="108" spans="1:29" hidden="1" x14ac:dyDescent="0.25">
      <c r="A108" s="29">
        <v>96</v>
      </c>
      <c r="B108" s="28" t="s">
        <v>633</v>
      </c>
      <c r="C108" s="28" t="s">
        <v>634</v>
      </c>
      <c r="D108" s="29" t="s">
        <v>635</v>
      </c>
      <c r="E108" s="29" t="s">
        <v>43</v>
      </c>
      <c r="F108" s="29" t="s">
        <v>214</v>
      </c>
      <c r="G108" s="29" t="s">
        <v>357</v>
      </c>
      <c r="H108" s="28" t="s">
        <v>37</v>
      </c>
      <c r="I108" s="29">
        <v>19</v>
      </c>
      <c r="J108" s="29">
        <f>Table134558[[#This Row],[Số TC đăng ký]]-Table134558[[#This Row],[Số tin chỉ ]]-Table134558[[#This Row],[Số tin chỉ  ]]</f>
        <v>15</v>
      </c>
      <c r="K108" s="45">
        <f>+Table134558[[#This Row],[Số tin chỉ]]*234000</f>
        <v>3510000</v>
      </c>
      <c r="L108" s="29">
        <v>3</v>
      </c>
      <c r="M108" s="45">
        <v>350000</v>
      </c>
      <c r="N108" s="29">
        <v>1</v>
      </c>
      <c r="O108" s="31">
        <f>+Table134558[[#This Row],[Số tin chỉ  ]]*312000</f>
        <v>312000</v>
      </c>
      <c r="P108" s="31"/>
      <c r="Q108" s="31">
        <f>+Table134558[[#This Row],[Số tiền]]+Table134558[[#This Row],[Số tiền ]]+Table134558[[#This Row],[Số tiền2]]</f>
        <v>4172000</v>
      </c>
      <c r="R108" s="31">
        <f>+(Table134558[[#This Row],[Số tiền]]+Table134558[[#This Row],[Số tiền2]])*5%</f>
        <v>191100</v>
      </c>
      <c r="S108" s="31"/>
      <c r="T108" s="31">
        <f>+Table134558[[#This Row],[Tổng cộng]]-Table134558[[#This Row],[Giảm 5%]]-Table134558[[#This Row],[Miễn giảm]]+Table134558[[#This Row],[Nợ HP kì cũ]]</f>
        <v>3980900</v>
      </c>
      <c r="U108" s="28" t="str">
        <f>+IF(Table134558[[#This Row],[Số tiền]]&gt;0, "  Thu tiền Học phí HK2(19-20)"," ")</f>
        <v xml:space="preserve">  Thu tiền Học phí HK2(19-20)</v>
      </c>
      <c r="V108" s="28" t="str">
        <f>+IF(Table134558[[#This Row],[Số tiền ]]&gt;0, " Giáo dục quốc phòng"," ")</f>
        <v xml:space="preserve"> Giáo dục quốc phòng</v>
      </c>
      <c r="W108" s="28" t="str">
        <f>+IF(Table134558[[#This Row],[Số tiền2]]&gt;0, " Giáo dục thể chất"," ")</f>
        <v xml:space="preserve"> Giáo dục thể chất</v>
      </c>
      <c r="X108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8" s="31"/>
      <c r="AB108" s="56">
        <f>Table134558[[#This Row],[Thực thu]]-Table134558[[#This Row],[Đã nộp2]]</f>
        <v>3980900</v>
      </c>
      <c r="AC108" s="64"/>
    </row>
    <row r="109" spans="1:29" hidden="1" x14ac:dyDescent="0.25">
      <c r="A109" s="29">
        <v>97</v>
      </c>
      <c r="B109" s="28" t="s">
        <v>636</v>
      </c>
      <c r="C109" s="28" t="s">
        <v>637</v>
      </c>
      <c r="D109" s="29" t="s">
        <v>638</v>
      </c>
      <c r="E109" s="29" t="s">
        <v>33</v>
      </c>
      <c r="F109" s="29" t="s">
        <v>214</v>
      </c>
      <c r="G109" s="29" t="s">
        <v>357</v>
      </c>
      <c r="H109" s="28" t="s">
        <v>37</v>
      </c>
      <c r="I109" s="29">
        <v>19</v>
      </c>
      <c r="J109" s="29">
        <f>Table134558[[#This Row],[Số TC đăng ký]]-Table134558[[#This Row],[Số tin chỉ ]]-Table134558[[#This Row],[Số tin chỉ  ]]</f>
        <v>15</v>
      </c>
      <c r="K109" s="45">
        <f>+Table134558[[#This Row],[Số tin chỉ]]*234000</f>
        <v>3510000</v>
      </c>
      <c r="L109" s="29">
        <v>3</v>
      </c>
      <c r="M109" s="45">
        <v>350000</v>
      </c>
      <c r="N109" s="29">
        <v>1</v>
      </c>
      <c r="O109" s="31">
        <f>+Table134558[[#This Row],[Số tin chỉ  ]]*312000</f>
        <v>312000</v>
      </c>
      <c r="P109" s="31"/>
      <c r="Q109" s="31">
        <f>+Table134558[[#This Row],[Số tiền]]+Table134558[[#This Row],[Số tiền ]]+Table134558[[#This Row],[Số tiền2]]</f>
        <v>4172000</v>
      </c>
      <c r="R109" s="31">
        <f>+(Table134558[[#This Row],[Số tiền]]+Table134558[[#This Row],[Số tiền2]])*5%</f>
        <v>191100</v>
      </c>
      <c r="S109" s="31"/>
      <c r="T109" s="31">
        <f>+Table134558[[#This Row],[Tổng cộng]]-Table134558[[#This Row],[Giảm 5%]]-Table134558[[#This Row],[Miễn giảm]]+Table134558[[#This Row],[Nợ HP kì cũ]]</f>
        <v>3980900</v>
      </c>
      <c r="U109" s="28" t="str">
        <f>+IF(Table134558[[#This Row],[Số tiền]]&gt;0, "  Thu tiền Học phí HK2(19-20)"," ")</f>
        <v xml:space="preserve">  Thu tiền Học phí HK2(19-20)</v>
      </c>
      <c r="V109" s="28" t="str">
        <f>+IF(Table134558[[#This Row],[Số tiền ]]&gt;0, " Giáo dục quốc phòng"," ")</f>
        <v xml:space="preserve"> Giáo dục quốc phòng</v>
      </c>
      <c r="W109" s="28" t="str">
        <f>+IF(Table134558[[#This Row],[Số tiền2]]&gt;0, " Giáo dục thể chất"," ")</f>
        <v xml:space="preserve"> Giáo dục thể chất</v>
      </c>
      <c r="X109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09" s="31"/>
      <c r="AB109" s="56">
        <f>Table134558[[#This Row],[Thực thu]]-Table134558[[#This Row],[Đã nộp2]]</f>
        <v>3980900</v>
      </c>
      <c r="AC109" s="64"/>
    </row>
    <row r="110" spans="1:29" hidden="1" x14ac:dyDescent="0.25">
      <c r="A110" s="29">
        <v>98</v>
      </c>
      <c r="B110" s="28" t="s">
        <v>639</v>
      </c>
      <c r="C110" s="28" t="s">
        <v>640</v>
      </c>
      <c r="D110" s="29" t="s">
        <v>280</v>
      </c>
      <c r="E110" s="29" t="s">
        <v>33</v>
      </c>
      <c r="F110" s="29" t="s">
        <v>214</v>
      </c>
      <c r="G110" s="29" t="s">
        <v>357</v>
      </c>
      <c r="H110" s="28" t="s">
        <v>37</v>
      </c>
      <c r="I110" s="29">
        <v>19</v>
      </c>
      <c r="J110" s="29">
        <f>Table134558[[#This Row],[Số TC đăng ký]]-Table134558[[#This Row],[Số tin chỉ ]]-Table134558[[#This Row],[Số tin chỉ  ]]</f>
        <v>15</v>
      </c>
      <c r="K110" s="45">
        <f>+Table134558[[#This Row],[Số tin chỉ]]*234000</f>
        <v>3510000</v>
      </c>
      <c r="L110" s="29">
        <v>3</v>
      </c>
      <c r="M110" s="45">
        <v>350000</v>
      </c>
      <c r="N110" s="29">
        <v>1</v>
      </c>
      <c r="O110" s="31">
        <f>+Table134558[[#This Row],[Số tin chỉ  ]]*312000</f>
        <v>312000</v>
      </c>
      <c r="P110" s="31"/>
      <c r="Q110" s="31">
        <f>+Table134558[[#This Row],[Số tiền]]+Table134558[[#This Row],[Số tiền ]]+Table134558[[#This Row],[Số tiền2]]</f>
        <v>4172000</v>
      </c>
      <c r="R110" s="31">
        <f>+(Table134558[[#This Row],[Số tiền]]+Table134558[[#This Row],[Số tiền2]])*5%</f>
        <v>191100</v>
      </c>
      <c r="S110" s="31"/>
      <c r="T110" s="31">
        <f>+Table134558[[#This Row],[Tổng cộng]]-Table134558[[#This Row],[Giảm 5%]]-Table134558[[#This Row],[Miễn giảm]]+Table134558[[#This Row],[Nợ HP kì cũ]]</f>
        <v>3980900</v>
      </c>
      <c r="U110" s="28" t="str">
        <f>+IF(Table134558[[#This Row],[Số tiền]]&gt;0, "  Thu tiền Học phí HK2(19-20)"," ")</f>
        <v xml:space="preserve">  Thu tiền Học phí HK2(19-20)</v>
      </c>
      <c r="V110" s="28" t="str">
        <f>+IF(Table134558[[#This Row],[Số tiền ]]&gt;0, " Giáo dục quốc phòng"," ")</f>
        <v xml:space="preserve"> Giáo dục quốc phòng</v>
      </c>
      <c r="W110" s="28" t="str">
        <f>+IF(Table134558[[#This Row],[Số tiền2]]&gt;0, " Giáo dục thể chất"," ")</f>
        <v xml:space="preserve"> Giáo dục thể chất</v>
      </c>
      <c r="X110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0" s="31"/>
      <c r="AB110" s="56">
        <f>Table134558[[#This Row],[Thực thu]]-Table134558[[#This Row],[Đã nộp2]]</f>
        <v>3980900</v>
      </c>
      <c r="AC110" s="64"/>
    </row>
    <row r="111" spans="1:29" hidden="1" x14ac:dyDescent="0.25">
      <c r="A111" s="29">
        <v>99</v>
      </c>
      <c r="B111" s="28" t="s">
        <v>641</v>
      </c>
      <c r="C111" s="28" t="s">
        <v>642</v>
      </c>
      <c r="D111" s="29" t="s">
        <v>643</v>
      </c>
      <c r="E111" s="29" t="s">
        <v>33</v>
      </c>
      <c r="F111" s="29" t="s">
        <v>214</v>
      </c>
      <c r="G111" s="29" t="s">
        <v>357</v>
      </c>
      <c r="H111" s="28" t="s">
        <v>37</v>
      </c>
      <c r="I111" s="29">
        <v>19</v>
      </c>
      <c r="J111" s="29">
        <f>Table134558[[#This Row],[Số TC đăng ký]]-Table134558[[#This Row],[Số tin chỉ ]]-Table134558[[#This Row],[Số tin chỉ  ]]</f>
        <v>15</v>
      </c>
      <c r="K111" s="45">
        <f>+Table134558[[#This Row],[Số tin chỉ]]*234000</f>
        <v>3510000</v>
      </c>
      <c r="L111" s="29">
        <v>3</v>
      </c>
      <c r="M111" s="45">
        <v>350000</v>
      </c>
      <c r="N111" s="29">
        <v>1</v>
      </c>
      <c r="O111" s="31">
        <f>+Table134558[[#This Row],[Số tin chỉ  ]]*312000</f>
        <v>312000</v>
      </c>
      <c r="P111" s="31"/>
      <c r="Q111" s="31">
        <f>+Table134558[[#This Row],[Số tiền]]+Table134558[[#This Row],[Số tiền ]]+Table134558[[#This Row],[Số tiền2]]</f>
        <v>4172000</v>
      </c>
      <c r="R111" s="31">
        <f>+(Table134558[[#This Row],[Số tiền]]+Table134558[[#This Row],[Số tiền2]])*5%</f>
        <v>191100</v>
      </c>
      <c r="S111" s="31"/>
      <c r="T111" s="31">
        <f>+Table134558[[#This Row],[Tổng cộng]]-Table134558[[#This Row],[Giảm 5%]]-Table134558[[#This Row],[Miễn giảm]]+Table134558[[#This Row],[Nợ HP kì cũ]]</f>
        <v>3980900</v>
      </c>
      <c r="U111" s="28" t="str">
        <f>+IF(Table134558[[#This Row],[Số tiền]]&gt;0, "  Thu tiền Học phí HK2(19-20)"," ")</f>
        <v xml:space="preserve">  Thu tiền Học phí HK2(19-20)</v>
      </c>
      <c r="V111" s="28" t="str">
        <f>+IF(Table134558[[#This Row],[Số tiền ]]&gt;0, " Giáo dục quốc phòng"," ")</f>
        <v xml:space="preserve"> Giáo dục quốc phòng</v>
      </c>
      <c r="W111" s="28" t="str">
        <f>+IF(Table134558[[#This Row],[Số tiền2]]&gt;0, " Giáo dục thể chất"," ")</f>
        <v xml:space="preserve"> Giáo dục thể chất</v>
      </c>
      <c r="X111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1" s="31"/>
      <c r="AB111" s="56">
        <f>Table134558[[#This Row],[Thực thu]]-Table134558[[#This Row],[Đã nộp2]]</f>
        <v>3980900</v>
      </c>
      <c r="AC111" s="64"/>
    </row>
    <row r="112" spans="1:29" hidden="1" x14ac:dyDescent="0.25">
      <c r="A112" s="29">
        <v>100</v>
      </c>
      <c r="B112" s="28" t="s">
        <v>644</v>
      </c>
      <c r="C112" s="28" t="s">
        <v>645</v>
      </c>
      <c r="D112" s="29" t="s">
        <v>646</v>
      </c>
      <c r="E112" s="29" t="s">
        <v>33</v>
      </c>
      <c r="F112" s="29" t="s">
        <v>214</v>
      </c>
      <c r="G112" s="29" t="s">
        <v>357</v>
      </c>
      <c r="H112" s="28" t="s">
        <v>37</v>
      </c>
      <c r="I112" s="29">
        <v>19</v>
      </c>
      <c r="J112" s="29">
        <f>Table134558[[#This Row],[Số TC đăng ký]]-Table134558[[#This Row],[Số tin chỉ ]]-Table134558[[#This Row],[Số tin chỉ  ]]</f>
        <v>15</v>
      </c>
      <c r="K112" s="45">
        <f>+Table134558[[#This Row],[Số tin chỉ]]*234000</f>
        <v>3510000</v>
      </c>
      <c r="L112" s="29">
        <v>3</v>
      </c>
      <c r="M112" s="45">
        <v>350000</v>
      </c>
      <c r="N112" s="29">
        <v>1</v>
      </c>
      <c r="O112" s="31">
        <f>+Table134558[[#This Row],[Số tin chỉ  ]]*312000</f>
        <v>312000</v>
      </c>
      <c r="P112" s="31"/>
      <c r="Q112" s="31">
        <f>+Table134558[[#This Row],[Số tiền]]+Table134558[[#This Row],[Số tiền ]]+Table134558[[#This Row],[Số tiền2]]</f>
        <v>4172000</v>
      </c>
      <c r="R112" s="31">
        <f>+(Table134558[[#This Row],[Số tiền]]+Table134558[[#This Row],[Số tiền2]])*5%</f>
        <v>191100</v>
      </c>
      <c r="S112" s="31"/>
      <c r="T112" s="31">
        <f>+Table134558[[#This Row],[Tổng cộng]]-Table134558[[#This Row],[Giảm 5%]]-Table134558[[#This Row],[Miễn giảm]]+Table134558[[#This Row],[Nợ HP kì cũ]]</f>
        <v>3980900</v>
      </c>
      <c r="U112" s="28" t="str">
        <f>+IF(Table134558[[#This Row],[Số tiền]]&gt;0, "  Thu tiền Học phí HK2(19-20)"," ")</f>
        <v xml:space="preserve">  Thu tiền Học phí HK2(19-20)</v>
      </c>
      <c r="V112" s="28" t="str">
        <f>+IF(Table134558[[#This Row],[Số tiền ]]&gt;0, " Giáo dục quốc phòng"," ")</f>
        <v xml:space="preserve"> Giáo dục quốc phòng</v>
      </c>
      <c r="W112" s="28" t="str">
        <f>+IF(Table134558[[#This Row],[Số tiền2]]&gt;0, " Giáo dục thể chất"," ")</f>
        <v xml:space="preserve"> Giáo dục thể chất</v>
      </c>
      <c r="X112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2" s="31"/>
      <c r="AB112" s="56">
        <f>Table134558[[#This Row],[Thực thu]]-Table134558[[#This Row],[Đã nộp2]]</f>
        <v>3980900</v>
      </c>
      <c r="AC112" s="64"/>
    </row>
    <row r="113" spans="1:29" hidden="1" x14ac:dyDescent="0.25">
      <c r="A113" s="29">
        <v>101</v>
      </c>
      <c r="B113" s="28" t="s">
        <v>647</v>
      </c>
      <c r="C113" s="28" t="s">
        <v>648</v>
      </c>
      <c r="D113" s="29" t="s">
        <v>649</v>
      </c>
      <c r="E113" s="29" t="s">
        <v>33</v>
      </c>
      <c r="F113" s="29" t="s">
        <v>214</v>
      </c>
      <c r="G113" s="29" t="s">
        <v>357</v>
      </c>
      <c r="H113" s="28" t="s">
        <v>37</v>
      </c>
      <c r="I113" s="29">
        <v>19</v>
      </c>
      <c r="J113" s="29">
        <f>Table134558[[#This Row],[Số TC đăng ký]]-Table134558[[#This Row],[Số tin chỉ ]]-Table134558[[#This Row],[Số tin chỉ  ]]</f>
        <v>15</v>
      </c>
      <c r="K113" s="45">
        <f>+Table134558[[#This Row],[Số tin chỉ]]*234000</f>
        <v>3510000</v>
      </c>
      <c r="L113" s="29">
        <v>3</v>
      </c>
      <c r="M113" s="45">
        <v>350000</v>
      </c>
      <c r="N113" s="29">
        <v>1</v>
      </c>
      <c r="O113" s="31">
        <f>+Table134558[[#This Row],[Số tin chỉ  ]]*312000</f>
        <v>312000</v>
      </c>
      <c r="P113" s="31"/>
      <c r="Q113" s="31">
        <f>+Table134558[[#This Row],[Số tiền]]+Table134558[[#This Row],[Số tiền ]]+Table134558[[#This Row],[Số tiền2]]</f>
        <v>4172000</v>
      </c>
      <c r="R113" s="31">
        <f>+(Table134558[[#This Row],[Số tiền]]+Table134558[[#This Row],[Số tiền2]])*5%</f>
        <v>191100</v>
      </c>
      <c r="S113" s="31"/>
      <c r="T113" s="31">
        <f>+Table134558[[#This Row],[Tổng cộng]]-Table134558[[#This Row],[Giảm 5%]]-Table134558[[#This Row],[Miễn giảm]]+Table134558[[#This Row],[Nợ HP kì cũ]]</f>
        <v>3980900</v>
      </c>
      <c r="U113" s="28" t="str">
        <f>+IF(Table134558[[#This Row],[Số tiền]]&gt;0, "  Thu tiền Học phí HK2(19-20)"," ")</f>
        <v xml:space="preserve">  Thu tiền Học phí HK2(19-20)</v>
      </c>
      <c r="V113" s="28" t="str">
        <f>+IF(Table134558[[#This Row],[Số tiền ]]&gt;0, " Giáo dục quốc phòng"," ")</f>
        <v xml:space="preserve"> Giáo dục quốc phòng</v>
      </c>
      <c r="W113" s="28" t="str">
        <f>+IF(Table134558[[#This Row],[Số tiền2]]&gt;0, " Giáo dục thể chất"," ")</f>
        <v xml:space="preserve"> Giáo dục thể chất</v>
      </c>
      <c r="X113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3" s="31"/>
      <c r="AB113" s="56">
        <f>Table134558[[#This Row],[Thực thu]]-Table134558[[#This Row],[Đã nộp2]]</f>
        <v>3980900</v>
      </c>
      <c r="AC113" s="64"/>
    </row>
    <row r="114" spans="1:29" hidden="1" x14ac:dyDescent="0.25">
      <c r="A114" s="29">
        <v>102</v>
      </c>
      <c r="B114" s="28" t="s">
        <v>650</v>
      </c>
      <c r="C114" s="28" t="s">
        <v>651</v>
      </c>
      <c r="D114" s="29" t="s">
        <v>652</v>
      </c>
      <c r="E114" s="29" t="s">
        <v>33</v>
      </c>
      <c r="F114" s="29" t="s">
        <v>214</v>
      </c>
      <c r="G114" s="29" t="s">
        <v>357</v>
      </c>
      <c r="H114" s="28" t="s">
        <v>37</v>
      </c>
      <c r="I114" s="29">
        <v>19</v>
      </c>
      <c r="J114" s="29">
        <f>Table134558[[#This Row],[Số TC đăng ký]]-Table134558[[#This Row],[Số tin chỉ ]]-Table134558[[#This Row],[Số tin chỉ  ]]</f>
        <v>15</v>
      </c>
      <c r="K114" s="45">
        <f>+Table134558[[#This Row],[Số tin chỉ]]*234000</f>
        <v>3510000</v>
      </c>
      <c r="L114" s="29">
        <v>3</v>
      </c>
      <c r="M114" s="45">
        <v>350000</v>
      </c>
      <c r="N114" s="29">
        <v>1</v>
      </c>
      <c r="O114" s="31">
        <f>+Table134558[[#This Row],[Số tin chỉ  ]]*312000</f>
        <v>312000</v>
      </c>
      <c r="P114" s="31"/>
      <c r="Q114" s="31">
        <f>+Table134558[[#This Row],[Số tiền]]+Table134558[[#This Row],[Số tiền ]]+Table134558[[#This Row],[Số tiền2]]</f>
        <v>4172000</v>
      </c>
      <c r="R114" s="31">
        <f>+(Table134558[[#This Row],[Số tiền]]+Table134558[[#This Row],[Số tiền2]])*5%</f>
        <v>191100</v>
      </c>
      <c r="S114" s="31"/>
      <c r="T114" s="31">
        <f>+Table134558[[#This Row],[Tổng cộng]]-Table134558[[#This Row],[Giảm 5%]]-Table134558[[#This Row],[Miễn giảm]]+Table134558[[#This Row],[Nợ HP kì cũ]]</f>
        <v>3980900</v>
      </c>
      <c r="U114" s="28" t="str">
        <f>+IF(Table134558[[#This Row],[Số tiền]]&gt;0, "  Thu tiền Học phí HK2(19-20)"," ")</f>
        <v xml:space="preserve">  Thu tiền Học phí HK2(19-20)</v>
      </c>
      <c r="V114" s="28" t="str">
        <f>+IF(Table134558[[#This Row],[Số tiền ]]&gt;0, " Giáo dục quốc phòng"," ")</f>
        <v xml:space="preserve"> Giáo dục quốc phòng</v>
      </c>
      <c r="W114" s="28" t="str">
        <f>+IF(Table134558[[#This Row],[Số tiền2]]&gt;0, " Giáo dục thể chất"," ")</f>
        <v xml:space="preserve"> Giáo dục thể chất</v>
      </c>
      <c r="X114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4" s="31"/>
      <c r="AB114" s="56">
        <f>Table134558[[#This Row],[Thực thu]]-Table134558[[#This Row],[Đã nộp2]]</f>
        <v>3980900</v>
      </c>
      <c r="AC114" s="64"/>
    </row>
    <row r="115" spans="1:29" hidden="1" x14ac:dyDescent="0.25">
      <c r="A115" s="29">
        <v>103</v>
      </c>
      <c r="B115" s="28" t="s">
        <v>653</v>
      </c>
      <c r="C115" s="28" t="s">
        <v>654</v>
      </c>
      <c r="D115" s="29" t="s">
        <v>655</v>
      </c>
      <c r="E115" s="29" t="s">
        <v>33</v>
      </c>
      <c r="F115" s="29" t="s">
        <v>214</v>
      </c>
      <c r="G115" s="29" t="s">
        <v>357</v>
      </c>
      <c r="H115" s="28" t="s">
        <v>37</v>
      </c>
      <c r="I115" s="29">
        <v>19</v>
      </c>
      <c r="J115" s="29">
        <f>Table134558[[#This Row],[Số TC đăng ký]]-Table134558[[#This Row],[Số tin chỉ ]]-Table134558[[#This Row],[Số tin chỉ  ]]</f>
        <v>15</v>
      </c>
      <c r="K115" s="45">
        <f>+Table134558[[#This Row],[Số tin chỉ]]*234000</f>
        <v>3510000</v>
      </c>
      <c r="L115" s="29">
        <v>3</v>
      </c>
      <c r="M115" s="45">
        <v>350000</v>
      </c>
      <c r="N115" s="29">
        <v>1</v>
      </c>
      <c r="O115" s="31">
        <f>+Table134558[[#This Row],[Số tin chỉ  ]]*312000</f>
        <v>312000</v>
      </c>
      <c r="P115" s="31"/>
      <c r="Q115" s="31">
        <f>+Table134558[[#This Row],[Số tiền]]+Table134558[[#This Row],[Số tiền ]]+Table134558[[#This Row],[Số tiền2]]</f>
        <v>4172000</v>
      </c>
      <c r="R115" s="31">
        <f>+(Table134558[[#This Row],[Số tiền]]+Table134558[[#This Row],[Số tiền2]])*5%</f>
        <v>191100</v>
      </c>
      <c r="S115" s="31"/>
      <c r="T115" s="31">
        <f>+Table134558[[#This Row],[Tổng cộng]]-Table134558[[#This Row],[Giảm 5%]]-Table134558[[#This Row],[Miễn giảm]]+Table134558[[#This Row],[Nợ HP kì cũ]]</f>
        <v>3980900</v>
      </c>
      <c r="U115" s="28" t="str">
        <f>+IF(Table134558[[#This Row],[Số tiền]]&gt;0, "  Thu tiền Học phí HK2(19-20)"," ")</f>
        <v xml:space="preserve">  Thu tiền Học phí HK2(19-20)</v>
      </c>
      <c r="V115" s="28" t="str">
        <f>+IF(Table134558[[#This Row],[Số tiền ]]&gt;0, " Giáo dục quốc phòng"," ")</f>
        <v xml:space="preserve"> Giáo dục quốc phòng</v>
      </c>
      <c r="W115" s="28" t="str">
        <f>+IF(Table134558[[#This Row],[Số tiền2]]&gt;0, " Giáo dục thể chất"," ")</f>
        <v xml:space="preserve"> Giáo dục thể chất</v>
      </c>
      <c r="X115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5" s="31"/>
      <c r="AB115" s="56">
        <f>Table134558[[#This Row],[Thực thu]]-Table134558[[#This Row],[Đã nộp2]]</f>
        <v>3980900</v>
      </c>
      <c r="AC115" s="64"/>
    </row>
    <row r="116" spans="1:29" hidden="1" x14ac:dyDescent="0.25">
      <c r="A116" s="29">
        <v>104</v>
      </c>
      <c r="B116" s="28" t="s">
        <v>656</v>
      </c>
      <c r="C116" s="28" t="s">
        <v>525</v>
      </c>
      <c r="D116" s="29" t="s">
        <v>657</v>
      </c>
      <c r="E116" s="29" t="s">
        <v>33</v>
      </c>
      <c r="F116" s="29" t="s">
        <v>214</v>
      </c>
      <c r="G116" s="29" t="s">
        <v>357</v>
      </c>
      <c r="H116" s="28" t="s">
        <v>37</v>
      </c>
      <c r="I116" s="29">
        <v>19</v>
      </c>
      <c r="J116" s="29">
        <f>Table134558[[#This Row],[Số TC đăng ký]]-Table134558[[#This Row],[Số tin chỉ ]]-Table134558[[#This Row],[Số tin chỉ  ]]</f>
        <v>15</v>
      </c>
      <c r="K116" s="45">
        <f>+Table134558[[#This Row],[Số tin chỉ]]*234000</f>
        <v>3510000</v>
      </c>
      <c r="L116" s="29">
        <v>3</v>
      </c>
      <c r="M116" s="45">
        <v>350000</v>
      </c>
      <c r="N116" s="29">
        <v>1</v>
      </c>
      <c r="O116" s="31">
        <f>+Table134558[[#This Row],[Số tin chỉ  ]]*312000</f>
        <v>312000</v>
      </c>
      <c r="P116" s="31"/>
      <c r="Q116" s="31">
        <f>+Table134558[[#This Row],[Số tiền]]+Table134558[[#This Row],[Số tiền ]]+Table134558[[#This Row],[Số tiền2]]</f>
        <v>4172000</v>
      </c>
      <c r="R116" s="31">
        <f>+(Table134558[[#This Row],[Số tiền]]+Table134558[[#This Row],[Số tiền2]])*5%</f>
        <v>191100</v>
      </c>
      <c r="S116" s="31"/>
      <c r="T116" s="31">
        <f>+Table134558[[#This Row],[Tổng cộng]]-Table134558[[#This Row],[Giảm 5%]]-Table134558[[#This Row],[Miễn giảm]]+Table134558[[#This Row],[Nợ HP kì cũ]]</f>
        <v>3980900</v>
      </c>
      <c r="U116" s="28" t="str">
        <f>+IF(Table134558[[#This Row],[Số tiền]]&gt;0, "  Thu tiền Học phí HK2(19-20)"," ")</f>
        <v xml:space="preserve">  Thu tiền Học phí HK2(19-20)</v>
      </c>
      <c r="V116" s="28" t="str">
        <f>+IF(Table134558[[#This Row],[Số tiền ]]&gt;0, " Giáo dục quốc phòng"," ")</f>
        <v xml:space="preserve"> Giáo dục quốc phòng</v>
      </c>
      <c r="W116" s="28" t="str">
        <f>+IF(Table134558[[#This Row],[Số tiền2]]&gt;0, " Giáo dục thể chất"," ")</f>
        <v xml:space="preserve"> Giáo dục thể chất</v>
      </c>
      <c r="X116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6" s="31"/>
      <c r="AB116" s="56">
        <f>Table134558[[#This Row],[Thực thu]]-Table134558[[#This Row],[Đã nộp2]]</f>
        <v>3980900</v>
      </c>
      <c r="AC116" s="64"/>
    </row>
    <row r="117" spans="1:29" hidden="1" x14ac:dyDescent="0.25">
      <c r="A117" s="29">
        <v>105</v>
      </c>
      <c r="B117" s="28" t="s">
        <v>658</v>
      </c>
      <c r="C117" s="28" t="s">
        <v>659</v>
      </c>
      <c r="D117" s="29" t="s">
        <v>660</v>
      </c>
      <c r="E117" s="29" t="s">
        <v>33</v>
      </c>
      <c r="F117" s="29" t="s">
        <v>214</v>
      </c>
      <c r="G117" s="29" t="s">
        <v>357</v>
      </c>
      <c r="H117" s="28" t="s">
        <v>37</v>
      </c>
      <c r="I117" s="29">
        <v>19</v>
      </c>
      <c r="J117" s="29">
        <f>Table134558[[#This Row],[Số TC đăng ký]]-Table134558[[#This Row],[Số tin chỉ ]]-Table134558[[#This Row],[Số tin chỉ  ]]</f>
        <v>15</v>
      </c>
      <c r="K117" s="45">
        <f>+Table134558[[#This Row],[Số tin chỉ]]*234000</f>
        <v>3510000</v>
      </c>
      <c r="L117" s="29">
        <v>3</v>
      </c>
      <c r="M117" s="45">
        <v>350000</v>
      </c>
      <c r="N117" s="29">
        <v>1</v>
      </c>
      <c r="O117" s="31">
        <f>+Table134558[[#This Row],[Số tin chỉ  ]]*312000</f>
        <v>312000</v>
      </c>
      <c r="P117" s="31"/>
      <c r="Q117" s="31">
        <f>+Table134558[[#This Row],[Số tiền]]+Table134558[[#This Row],[Số tiền ]]+Table134558[[#This Row],[Số tiền2]]</f>
        <v>4172000</v>
      </c>
      <c r="R117" s="31">
        <f>+(Table134558[[#This Row],[Số tiền]]+Table134558[[#This Row],[Số tiền2]])*5%</f>
        <v>191100</v>
      </c>
      <c r="S117" s="31"/>
      <c r="T117" s="31">
        <f>+Table134558[[#This Row],[Tổng cộng]]-Table134558[[#This Row],[Giảm 5%]]-Table134558[[#This Row],[Miễn giảm]]+Table134558[[#This Row],[Nợ HP kì cũ]]</f>
        <v>3980900</v>
      </c>
      <c r="U117" s="28" t="str">
        <f>+IF(Table134558[[#This Row],[Số tiền]]&gt;0, "  Thu tiền Học phí HK2(19-20)"," ")</f>
        <v xml:space="preserve">  Thu tiền Học phí HK2(19-20)</v>
      </c>
      <c r="V117" s="28" t="str">
        <f>+IF(Table134558[[#This Row],[Số tiền ]]&gt;0, " Giáo dục quốc phòng"," ")</f>
        <v xml:space="preserve"> Giáo dục quốc phòng</v>
      </c>
      <c r="W117" s="28" t="str">
        <f>+IF(Table134558[[#This Row],[Số tiền2]]&gt;0, " Giáo dục thể chất"," ")</f>
        <v xml:space="preserve"> Giáo dục thể chất</v>
      </c>
      <c r="X117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7" s="31"/>
      <c r="AB117" s="56">
        <f>Table134558[[#This Row],[Thực thu]]-Table134558[[#This Row],[Đã nộp2]]</f>
        <v>3980900</v>
      </c>
      <c r="AC117" s="64"/>
    </row>
    <row r="118" spans="1:29" hidden="1" x14ac:dyDescent="0.25">
      <c r="A118" s="29">
        <v>106</v>
      </c>
      <c r="B118" s="28" t="s">
        <v>661</v>
      </c>
      <c r="C118" s="28" t="s">
        <v>662</v>
      </c>
      <c r="D118" s="29" t="s">
        <v>663</v>
      </c>
      <c r="E118" s="29" t="s">
        <v>33</v>
      </c>
      <c r="F118" s="29" t="s">
        <v>214</v>
      </c>
      <c r="G118" s="29" t="s">
        <v>357</v>
      </c>
      <c r="H118" s="28" t="s">
        <v>37</v>
      </c>
      <c r="I118" s="29">
        <v>19</v>
      </c>
      <c r="J118" s="29">
        <f>Table134558[[#This Row],[Số TC đăng ký]]-Table134558[[#This Row],[Số tin chỉ ]]-Table134558[[#This Row],[Số tin chỉ  ]]</f>
        <v>15</v>
      </c>
      <c r="K118" s="45">
        <f>+Table134558[[#This Row],[Số tin chỉ]]*234000</f>
        <v>3510000</v>
      </c>
      <c r="L118" s="29">
        <v>3</v>
      </c>
      <c r="M118" s="45">
        <v>350000</v>
      </c>
      <c r="N118" s="29">
        <v>1</v>
      </c>
      <c r="O118" s="31">
        <f>+Table134558[[#This Row],[Số tin chỉ  ]]*312000</f>
        <v>312000</v>
      </c>
      <c r="P118" s="31"/>
      <c r="Q118" s="31">
        <f>+Table134558[[#This Row],[Số tiền]]+Table134558[[#This Row],[Số tiền ]]+Table134558[[#This Row],[Số tiền2]]</f>
        <v>4172000</v>
      </c>
      <c r="R118" s="31">
        <f>+(Table134558[[#This Row],[Số tiền]]+Table134558[[#This Row],[Số tiền2]])*5%</f>
        <v>191100</v>
      </c>
      <c r="S118" s="31"/>
      <c r="T118" s="31">
        <f>+Table134558[[#This Row],[Tổng cộng]]-Table134558[[#This Row],[Giảm 5%]]-Table134558[[#This Row],[Miễn giảm]]+Table134558[[#This Row],[Nợ HP kì cũ]]</f>
        <v>3980900</v>
      </c>
      <c r="U118" s="28" t="str">
        <f>+IF(Table134558[[#This Row],[Số tiền]]&gt;0, "  Thu tiền Học phí HK2(19-20)"," ")</f>
        <v xml:space="preserve">  Thu tiền Học phí HK2(19-20)</v>
      </c>
      <c r="V118" s="28" t="str">
        <f>+IF(Table134558[[#This Row],[Số tiền ]]&gt;0, " Giáo dục quốc phòng"," ")</f>
        <v xml:space="preserve"> Giáo dục quốc phòng</v>
      </c>
      <c r="W118" s="28" t="str">
        <f>+IF(Table134558[[#This Row],[Số tiền2]]&gt;0, " Giáo dục thể chất"," ")</f>
        <v xml:space="preserve"> Giáo dục thể chất</v>
      </c>
      <c r="X118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8" s="31"/>
      <c r="AB118" s="56">
        <f>Table134558[[#This Row],[Thực thu]]-Table134558[[#This Row],[Đã nộp2]]</f>
        <v>3980900</v>
      </c>
      <c r="AC118" s="64"/>
    </row>
    <row r="119" spans="1:29" hidden="1" x14ac:dyDescent="0.25">
      <c r="A119" s="29">
        <v>107</v>
      </c>
      <c r="B119" s="28" t="s">
        <v>664</v>
      </c>
      <c r="C119" s="28" t="s">
        <v>665</v>
      </c>
      <c r="D119" s="29" t="s">
        <v>666</v>
      </c>
      <c r="E119" s="29" t="s">
        <v>33</v>
      </c>
      <c r="F119" s="29" t="s">
        <v>214</v>
      </c>
      <c r="G119" s="29" t="s">
        <v>357</v>
      </c>
      <c r="H119" s="28" t="s">
        <v>37</v>
      </c>
      <c r="I119" s="29">
        <v>19</v>
      </c>
      <c r="J119" s="29">
        <f>Table134558[[#This Row],[Số TC đăng ký]]-Table134558[[#This Row],[Số tin chỉ ]]-Table134558[[#This Row],[Số tin chỉ  ]]</f>
        <v>15</v>
      </c>
      <c r="K119" s="45">
        <f>+Table134558[[#This Row],[Số tin chỉ]]*234000</f>
        <v>3510000</v>
      </c>
      <c r="L119" s="29">
        <v>3</v>
      </c>
      <c r="M119" s="45">
        <v>350000</v>
      </c>
      <c r="N119" s="29">
        <v>1</v>
      </c>
      <c r="O119" s="31">
        <f>+Table134558[[#This Row],[Số tin chỉ  ]]*312000</f>
        <v>312000</v>
      </c>
      <c r="P119" s="31"/>
      <c r="Q119" s="31">
        <f>+Table134558[[#This Row],[Số tiền]]+Table134558[[#This Row],[Số tiền ]]+Table134558[[#This Row],[Số tiền2]]</f>
        <v>4172000</v>
      </c>
      <c r="R119" s="31">
        <f>+(Table134558[[#This Row],[Số tiền]]+Table134558[[#This Row],[Số tiền2]])*5%</f>
        <v>191100</v>
      </c>
      <c r="S119" s="31"/>
      <c r="T119" s="31">
        <f>+Table134558[[#This Row],[Tổng cộng]]-Table134558[[#This Row],[Giảm 5%]]-Table134558[[#This Row],[Miễn giảm]]+Table134558[[#This Row],[Nợ HP kì cũ]]</f>
        <v>3980900</v>
      </c>
      <c r="U119" s="28" t="str">
        <f>+IF(Table134558[[#This Row],[Số tiền]]&gt;0, "  Thu tiền Học phí HK2(19-20)"," ")</f>
        <v xml:space="preserve">  Thu tiền Học phí HK2(19-20)</v>
      </c>
      <c r="V119" s="28" t="str">
        <f>+IF(Table134558[[#This Row],[Số tiền ]]&gt;0, " Giáo dục quốc phòng"," ")</f>
        <v xml:space="preserve"> Giáo dục quốc phòng</v>
      </c>
      <c r="W119" s="28" t="str">
        <f>+IF(Table134558[[#This Row],[Số tiền2]]&gt;0, " Giáo dục thể chất"," ")</f>
        <v xml:space="preserve"> Giáo dục thể chất</v>
      </c>
      <c r="X119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19" s="31"/>
      <c r="AB119" s="56">
        <f>Table134558[[#This Row],[Thực thu]]-Table134558[[#This Row],[Đã nộp2]]</f>
        <v>3980900</v>
      </c>
      <c r="AC119" s="64"/>
    </row>
    <row r="120" spans="1:29" hidden="1" x14ac:dyDescent="0.25">
      <c r="A120" s="29">
        <v>108</v>
      </c>
      <c r="B120" s="28" t="s">
        <v>667</v>
      </c>
      <c r="C120" s="28" t="s">
        <v>668</v>
      </c>
      <c r="D120" s="29" t="s">
        <v>669</v>
      </c>
      <c r="E120" s="29" t="s">
        <v>33</v>
      </c>
      <c r="F120" s="29" t="s">
        <v>214</v>
      </c>
      <c r="G120" s="29" t="s">
        <v>357</v>
      </c>
      <c r="H120" s="28" t="s">
        <v>37</v>
      </c>
      <c r="I120" s="29">
        <v>19</v>
      </c>
      <c r="J120" s="29">
        <f>Table134558[[#This Row],[Số TC đăng ký]]-Table134558[[#This Row],[Số tin chỉ ]]-Table134558[[#This Row],[Số tin chỉ  ]]</f>
        <v>15</v>
      </c>
      <c r="K120" s="45">
        <f>+Table134558[[#This Row],[Số tin chỉ]]*234000</f>
        <v>3510000</v>
      </c>
      <c r="L120" s="29">
        <v>3</v>
      </c>
      <c r="M120" s="45">
        <v>350000</v>
      </c>
      <c r="N120" s="29">
        <v>1</v>
      </c>
      <c r="O120" s="31">
        <f>+Table134558[[#This Row],[Số tin chỉ  ]]*312000</f>
        <v>312000</v>
      </c>
      <c r="P120" s="31"/>
      <c r="Q120" s="31">
        <f>+Table134558[[#This Row],[Số tiền]]+Table134558[[#This Row],[Số tiền ]]+Table134558[[#This Row],[Số tiền2]]</f>
        <v>4172000</v>
      </c>
      <c r="R120" s="31">
        <f>+(Table134558[[#This Row],[Số tiền]]+Table134558[[#This Row],[Số tiền2]])*5%</f>
        <v>191100</v>
      </c>
      <c r="S120" s="31"/>
      <c r="T120" s="31">
        <f>+Table134558[[#This Row],[Tổng cộng]]-Table134558[[#This Row],[Giảm 5%]]-Table134558[[#This Row],[Miễn giảm]]+Table134558[[#This Row],[Nợ HP kì cũ]]</f>
        <v>3980900</v>
      </c>
      <c r="U120" s="28" t="str">
        <f>+IF(Table134558[[#This Row],[Số tiền]]&gt;0, "  Thu tiền Học phí HK2(19-20)"," ")</f>
        <v xml:space="preserve">  Thu tiền Học phí HK2(19-20)</v>
      </c>
      <c r="V120" s="28" t="str">
        <f>+IF(Table134558[[#This Row],[Số tiền ]]&gt;0, " Giáo dục quốc phòng"," ")</f>
        <v xml:space="preserve"> Giáo dục quốc phòng</v>
      </c>
      <c r="W120" s="28" t="str">
        <f>+IF(Table134558[[#This Row],[Số tiền2]]&gt;0, " Giáo dục thể chất"," ")</f>
        <v xml:space="preserve"> Giáo dục thể chất</v>
      </c>
      <c r="X120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0" s="31"/>
      <c r="AB120" s="56">
        <f>Table134558[[#This Row],[Thực thu]]-Table134558[[#This Row],[Đã nộp2]]</f>
        <v>3980900</v>
      </c>
      <c r="AC120" s="64"/>
    </row>
    <row r="121" spans="1:29" hidden="1" x14ac:dyDescent="0.25">
      <c r="A121" s="29">
        <v>109</v>
      </c>
      <c r="B121" s="28" t="s">
        <v>670</v>
      </c>
      <c r="C121" s="28" t="s">
        <v>671</v>
      </c>
      <c r="D121" s="29" t="s">
        <v>672</v>
      </c>
      <c r="E121" s="29" t="s">
        <v>33</v>
      </c>
      <c r="F121" s="29" t="s">
        <v>214</v>
      </c>
      <c r="G121" s="29" t="s">
        <v>357</v>
      </c>
      <c r="H121" s="28" t="s">
        <v>37</v>
      </c>
      <c r="I121" s="29">
        <v>19</v>
      </c>
      <c r="J121" s="29">
        <f>Table134558[[#This Row],[Số TC đăng ký]]-Table134558[[#This Row],[Số tin chỉ ]]-Table134558[[#This Row],[Số tin chỉ  ]]</f>
        <v>15</v>
      </c>
      <c r="K121" s="45">
        <f>+Table134558[[#This Row],[Số tin chỉ]]*234000</f>
        <v>3510000</v>
      </c>
      <c r="L121" s="29">
        <v>3</v>
      </c>
      <c r="M121" s="45">
        <v>350000</v>
      </c>
      <c r="N121" s="29">
        <v>1</v>
      </c>
      <c r="O121" s="31">
        <f>+Table134558[[#This Row],[Số tin chỉ  ]]*312000</f>
        <v>312000</v>
      </c>
      <c r="P121" s="31"/>
      <c r="Q121" s="31">
        <f>+Table134558[[#This Row],[Số tiền]]+Table134558[[#This Row],[Số tiền ]]+Table134558[[#This Row],[Số tiền2]]</f>
        <v>4172000</v>
      </c>
      <c r="R121" s="31">
        <f>+(Table134558[[#This Row],[Số tiền]]+Table134558[[#This Row],[Số tiền2]])*5%</f>
        <v>191100</v>
      </c>
      <c r="S121" s="31"/>
      <c r="T121" s="31">
        <f>+Table134558[[#This Row],[Tổng cộng]]-Table134558[[#This Row],[Giảm 5%]]-Table134558[[#This Row],[Miễn giảm]]+Table134558[[#This Row],[Nợ HP kì cũ]]</f>
        <v>3980900</v>
      </c>
      <c r="U121" s="28" t="str">
        <f>+IF(Table134558[[#This Row],[Số tiền]]&gt;0, "  Thu tiền Học phí HK2(19-20)"," ")</f>
        <v xml:space="preserve">  Thu tiền Học phí HK2(19-20)</v>
      </c>
      <c r="V121" s="28" t="str">
        <f>+IF(Table134558[[#This Row],[Số tiền ]]&gt;0, " Giáo dục quốc phòng"," ")</f>
        <v xml:space="preserve"> Giáo dục quốc phòng</v>
      </c>
      <c r="W121" s="28" t="str">
        <f>+IF(Table134558[[#This Row],[Số tiền2]]&gt;0, " Giáo dục thể chất"," ")</f>
        <v xml:space="preserve"> Giáo dục thể chất</v>
      </c>
      <c r="X121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1" s="31"/>
      <c r="AB121" s="56">
        <f>Table134558[[#This Row],[Thực thu]]-Table134558[[#This Row],[Đã nộp2]]</f>
        <v>3980900</v>
      </c>
      <c r="AC121" s="64"/>
    </row>
    <row r="122" spans="1:29" hidden="1" x14ac:dyDescent="0.25">
      <c r="A122" s="29">
        <v>110</v>
      </c>
      <c r="B122" s="28" t="s">
        <v>673</v>
      </c>
      <c r="C122" s="28" t="s">
        <v>674</v>
      </c>
      <c r="D122" s="29" t="s">
        <v>675</v>
      </c>
      <c r="E122" s="29" t="s">
        <v>33</v>
      </c>
      <c r="F122" s="29" t="s">
        <v>214</v>
      </c>
      <c r="G122" s="29" t="s">
        <v>357</v>
      </c>
      <c r="H122" s="28" t="s">
        <v>37</v>
      </c>
      <c r="I122" s="29">
        <v>19</v>
      </c>
      <c r="J122" s="29">
        <f>Table134558[[#This Row],[Số TC đăng ký]]-Table134558[[#This Row],[Số tin chỉ ]]-Table134558[[#This Row],[Số tin chỉ  ]]</f>
        <v>15</v>
      </c>
      <c r="K122" s="45">
        <f>+Table134558[[#This Row],[Số tin chỉ]]*234000</f>
        <v>3510000</v>
      </c>
      <c r="L122" s="29">
        <v>3</v>
      </c>
      <c r="M122" s="45">
        <v>350000</v>
      </c>
      <c r="N122" s="29">
        <v>1</v>
      </c>
      <c r="O122" s="31">
        <f>+Table134558[[#This Row],[Số tin chỉ  ]]*312000</f>
        <v>312000</v>
      </c>
      <c r="P122" s="31"/>
      <c r="Q122" s="31">
        <f>+Table134558[[#This Row],[Số tiền]]+Table134558[[#This Row],[Số tiền ]]+Table134558[[#This Row],[Số tiền2]]</f>
        <v>4172000</v>
      </c>
      <c r="R122" s="31">
        <f>+(Table134558[[#This Row],[Số tiền]]+Table134558[[#This Row],[Số tiền2]])*5%</f>
        <v>191100</v>
      </c>
      <c r="S122" s="31"/>
      <c r="T122" s="31">
        <f>+Table134558[[#This Row],[Tổng cộng]]-Table134558[[#This Row],[Giảm 5%]]-Table134558[[#This Row],[Miễn giảm]]+Table134558[[#This Row],[Nợ HP kì cũ]]</f>
        <v>3980900</v>
      </c>
      <c r="U122" s="28" t="str">
        <f>+IF(Table134558[[#This Row],[Số tiền]]&gt;0, "  Thu tiền Học phí HK2(19-20)"," ")</f>
        <v xml:space="preserve">  Thu tiền Học phí HK2(19-20)</v>
      </c>
      <c r="V122" s="28" t="str">
        <f>+IF(Table134558[[#This Row],[Số tiền ]]&gt;0, " Giáo dục quốc phòng"," ")</f>
        <v xml:space="preserve"> Giáo dục quốc phòng</v>
      </c>
      <c r="W122" s="28" t="str">
        <f>+IF(Table134558[[#This Row],[Số tiền2]]&gt;0, " Giáo dục thể chất"," ")</f>
        <v xml:space="preserve"> Giáo dục thể chất</v>
      </c>
      <c r="X122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2" s="31"/>
      <c r="AB122" s="56">
        <f>Table134558[[#This Row],[Thực thu]]-Table134558[[#This Row],[Đã nộp2]]</f>
        <v>3980900</v>
      </c>
      <c r="AC122" s="64"/>
    </row>
    <row r="123" spans="1:29" hidden="1" x14ac:dyDescent="0.25">
      <c r="A123" s="29">
        <v>111</v>
      </c>
      <c r="B123" s="28" t="s">
        <v>676</v>
      </c>
      <c r="C123" s="28" t="s">
        <v>677</v>
      </c>
      <c r="D123" s="29" t="s">
        <v>678</v>
      </c>
      <c r="E123" s="29" t="s">
        <v>33</v>
      </c>
      <c r="F123" s="29" t="s">
        <v>214</v>
      </c>
      <c r="G123" s="29" t="s">
        <v>357</v>
      </c>
      <c r="H123" s="28" t="s">
        <v>37</v>
      </c>
      <c r="I123" s="29">
        <v>19</v>
      </c>
      <c r="J123" s="29">
        <f>Table134558[[#This Row],[Số TC đăng ký]]-Table134558[[#This Row],[Số tin chỉ ]]-Table134558[[#This Row],[Số tin chỉ  ]]</f>
        <v>15</v>
      </c>
      <c r="K123" s="45">
        <f>+Table134558[[#This Row],[Số tin chỉ]]*234000</f>
        <v>3510000</v>
      </c>
      <c r="L123" s="29">
        <v>3</v>
      </c>
      <c r="M123" s="45">
        <v>350000</v>
      </c>
      <c r="N123" s="29">
        <v>1</v>
      </c>
      <c r="O123" s="31">
        <f>+Table134558[[#This Row],[Số tin chỉ  ]]*312000</f>
        <v>312000</v>
      </c>
      <c r="P123" s="31"/>
      <c r="Q123" s="31">
        <f>+Table134558[[#This Row],[Số tiền]]+Table134558[[#This Row],[Số tiền ]]+Table134558[[#This Row],[Số tiền2]]</f>
        <v>4172000</v>
      </c>
      <c r="R123" s="31">
        <f>+(Table134558[[#This Row],[Số tiền]]+Table134558[[#This Row],[Số tiền2]])*5%</f>
        <v>191100</v>
      </c>
      <c r="S123" s="31"/>
      <c r="T123" s="31">
        <f>+Table134558[[#This Row],[Tổng cộng]]-Table134558[[#This Row],[Giảm 5%]]-Table134558[[#This Row],[Miễn giảm]]+Table134558[[#This Row],[Nợ HP kì cũ]]</f>
        <v>3980900</v>
      </c>
      <c r="U123" s="28" t="str">
        <f>+IF(Table134558[[#This Row],[Số tiền]]&gt;0, "  Thu tiền Học phí HK2(19-20)"," ")</f>
        <v xml:space="preserve">  Thu tiền Học phí HK2(19-20)</v>
      </c>
      <c r="V123" s="28" t="str">
        <f>+IF(Table134558[[#This Row],[Số tiền ]]&gt;0, " Giáo dục quốc phòng"," ")</f>
        <v xml:space="preserve"> Giáo dục quốc phòng</v>
      </c>
      <c r="W123" s="28" t="str">
        <f>+IF(Table134558[[#This Row],[Số tiền2]]&gt;0, " Giáo dục thể chất"," ")</f>
        <v xml:space="preserve"> Giáo dục thể chất</v>
      </c>
      <c r="X123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3" s="31"/>
      <c r="AB123" s="56">
        <f>Table134558[[#This Row],[Thực thu]]-Table134558[[#This Row],[Đã nộp2]]</f>
        <v>3980900</v>
      </c>
      <c r="AC123" s="64"/>
    </row>
    <row r="124" spans="1:29" hidden="1" x14ac:dyDescent="0.25">
      <c r="A124" s="29">
        <v>112</v>
      </c>
      <c r="B124" s="28" t="s">
        <v>679</v>
      </c>
      <c r="C124" s="28" t="s">
        <v>680</v>
      </c>
      <c r="D124" s="29" t="s">
        <v>414</v>
      </c>
      <c r="E124" s="29" t="s">
        <v>33</v>
      </c>
      <c r="F124" s="29" t="s">
        <v>214</v>
      </c>
      <c r="G124" s="29" t="s">
        <v>357</v>
      </c>
      <c r="H124" s="28" t="s">
        <v>37</v>
      </c>
      <c r="I124" s="29">
        <v>19</v>
      </c>
      <c r="J124" s="29">
        <f>Table134558[[#This Row],[Số TC đăng ký]]-Table134558[[#This Row],[Số tin chỉ ]]-Table134558[[#This Row],[Số tin chỉ  ]]</f>
        <v>15</v>
      </c>
      <c r="K124" s="45">
        <f>+Table134558[[#This Row],[Số tin chỉ]]*234000</f>
        <v>3510000</v>
      </c>
      <c r="L124" s="29">
        <v>3</v>
      </c>
      <c r="M124" s="45">
        <v>350000</v>
      </c>
      <c r="N124" s="29">
        <v>1</v>
      </c>
      <c r="O124" s="31">
        <f>+Table134558[[#This Row],[Số tin chỉ  ]]*312000</f>
        <v>312000</v>
      </c>
      <c r="P124" s="31"/>
      <c r="Q124" s="31">
        <f>+Table134558[[#This Row],[Số tiền]]+Table134558[[#This Row],[Số tiền ]]+Table134558[[#This Row],[Số tiền2]]</f>
        <v>4172000</v>
      </c>
      <c r="R124" s="31">
        <f>+(Table134558[[#This Row],[Số tiền]]+Table134558[[#This Row],[Số tiền2]])*5%</f>
        <v>191100</v>
      </c>
      <c r="S124" s="31"/>
      <c r="T124" s="31">
        <f>+Table134558[[#This Row],[Tổng cộng]]-Table134558[[#This Row],[Giảm 5%]]-Table134558[[#This Row],[Miễn giảm]]+Table134558[[#This Row],[Nợ HP kì cũ]]</f>
        <v>3980900</v>
      </c>
      <c r="U124" s="28" t="str">
        <f>+IF(Table134558[[#This Row],[Số tiền]]&gt;0, "  Thu tiền Học phí HK2(19-20)"," ")</f>
        <v xml:space="preserve">  Thu tiền Học phí HK2(19-20)</v>
      </c>
      <c r="V124" s="28" t="str">
        <f>+IF(Table134558[[#This Row],[Số tiền ]]&gt;0, " Giáo dục quốc phòng"," ")</f>
        <v xml:space="preserve"> Giáo dục quốc phòng</v>
      </c>
      <c r="W124" s="28" t="str">
        <f>+IF(Table134558[[#This Row],[Số tiền2]]&gt;0, " Giáo dục thể chất"," ")</f>
        <v xml:space="preserve"> Giáo dục thể chất</v>
      </c>
      <c r="X124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4" s="31"/>
      <c r="AB124" s="56">
        <f>Table134558[[#This Row],[Thực thu]]-Table134558[[#This Row],[Đã nộp2]]</f>
        <v>3980900</v>
      </c>
      <c r="AC124" s="64"/>
    </row>
    <row r="125" spans="1:29" hidden="1" x14ac:dyDescent="0.25">
      <c r="A125" s="29">
        <v>113</v>
      </c>
      <c r="B125" s="28" t="s">
        <v>681</v>
      </c>
      <c r="C125" s="28" t="s">
        <v>682</v>
      </c>
      <c r="D125" s="29" t="s">
        <v>683</v>
      </c>
      <c r="E125" s="29" t="s">
        <v>33</v>
      </c>
      <c r="F125" s="29" t="s">
        <v>214</v>
      </c>
      <c r="G125" s="29" t="s">
        <v>357</v>
      </c>
      <c r="H125" s="28" t="s">
        <v>37</v>
      </c>
      <c r="I125" s="29">
        <v>19</v>
      </c>
      <c r="J125" s="29">
        <f>Table134558[[#This Row],[Số TC đăng ký]]-Table134558[[#This Row],[Số tin chỉ ]]-Table134558[[#This Row],[Số tin chỉ  ]]</f>
        <v>15</v>
      </c>
      <c r="K125" s="45">
        <f>+Table134558[[#This Row],[Số tin chỉ]]*234000</f>
        <v>3510000</v>
      </c>
      <c r="L125" s="29">
        <v>3</v>
      </c>
      <c r="M125" s="45">
        <v>350000</v>
      </c>
      <c r="N125" s="29">
        <v>1</v>
      </c>
      <c r="O125" s="31">
        <f>+Table134558[[#This Row],[Số tin chỉ  ]]*312000</f>
        <v>312000</v>
      </c>
      <c r="P125" s="31"/>
      <c r="Q125" s="31">
        <f>+Table134558[[#This Row],[Số tiền]]+Table134558[[#This Row],[Số tiền ]]+Table134558[[#This Row],[Số tiền2]]</f>
        <v>4172000</v>
      </c>
      <c r="R125" s="31">
        <f>+(Table134558[[#This Row],[Số tiền]]+Table134558[[#This Row],[Số tiền2]])*5%</f>
        <v>191100</v>
      </c>
      <c r="S125" s="31"/>
      <c r="T125" s="31">
        <f>+Table134558[[#This Row],[Tổng cộng]]-Table134558[[#This Row],[Giảm 5%]]-Table134558[[#This Row],[Miễn giảm]]+Table134558[[#This Row],[Nợ HP kì cũ]]</f>
        <v>3980900</v>
      </c>
      <c r="U125" s="28" t="str">
        <f>+IF(Table134558[[#This Row],[Số tiền]]&gt;0, "  Thu tiền Học phí HK2(19-20)"," ")</f>
        <v xml:space="preserve">  Thu tiền Học phí HK2(19-20)</v>
      </c>
      <c r="V125" s="28" t="str">
        <f>+IF(Table134558[[#This Row],[Số tiền ]]&gt;0, " Giáo dục quốc phòng"," ")</f>
        <v xml:space="preserve"> Giáo dục quốc phòng</v>
      </c>
      <c r="W125" s="28" t="str">
        <f>+IF(Table134558[[#This Row],[Số tiền2]]&gt;0, " Giáo dục thể chất"," ")</f>
        <v xml:space="preserve"> Giáo dục thể chất</v>
      </c>
      <c r="X125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5" s="31"/>
      <c r="AB125" s="56">
        <f>Table134558[[#This Row],[Thực thu]]-Table134558[[#This Row],[Đã nộp2]]</f>
        <v>3980900</v>
      </c>
      <c r="AC125" s="64"/>
    </row>
    <row r="126" spans="1:29" hidden="1" x14ac:dyDescent="0.25">
      <c r="A126" s="29">
        <v>114</v>
      </c>
      <c r="B126" s="28" t="s">
        <v>684</v>
      </c>
      <c r="C126" s="28" t="s">
        <v>685</v>
      </c>
      <c r="D126" s="29" t="s">
        <v>686</v>
      </c>
      <c r="E126" s="29" t="s">
        <v>43</v>
      </c>
      <c r="F126" s="29" t="s">
        <v>214</v>
      </c>
      <c r="G126" s="29" t="s">
        <v>357</v>
      </c>
      <c r="H126" s="28" t="s">
        <v>37</v>
      </c>
      <c r="I126" s="29">
        <v>19</v>
      </c>
      <c r="J126" s="29">
        <f>Table134558[[#This Row],[Số TC đăng ký]]-Table134558[[#This Row],[Số tin chỉ ]]-Table134558[[#This Row],[Số tin chỉ  ]]</f>
        <v>15</v>
      </c>
      <c r="K126" s="45">
        <f>+Table134558[[#This Row],[Số tin chỉ]]*234000</f>
        <v>3510000</v>
      </c>
      <c r="L126" s="29">
        <v>3</v>
      </c>
      <c r="M126" s="45">
        <v>350000</v>
      </c>
      <c r="N126" s="29">
        <v>1</v>
      </c>
      <c r="O126" s="31">
        <f>+Table134558[[#This Row],[Số tin chỉ  ]]*312000</f>
        <v>312000</v>
      </c>
      <c r="P126" s="31"/>
      <c r="Q126" s="31">
        <f>+Table134558[[#This Row],[Số tiền]]+Table134558[[#This Row],[Số tiền ]]+Table134558[[#This Row],[Số tiền2]]</f>
        <v>4172000</v>
      </c>
      <c r="R126" s="31">
        <f>+(Table134558[[#This Row],[Số tiền]]+Table134558[[#This Row],[Số tiền2]])*5%</f>
        <v>191100</v>
      </c>
      <c r="S126" s="31"/>
      <c r="T126" s="31">
        <f>+Table134558[[#This Row],[Tổng cộng]]-Table134558[[#This Row],[Giảm 5%]]-Table134558[[#This Row],[Miễn giảm]]+Table134558[[#This Row],[Nợ HP kì cũ]]</f>
        <v>3980900</v>
      </c>
      <c r="U126" s="28" t="str">
        <f>+IF(Table134558[[#This Row],[Số tiền]]&gt;0, "  Thu tiền Học phí HK2(19-20)"," ")</f>
        <v xml:space="preserve">  Thu tiền Học phí HK2(19-20)</v>
      </c>
      <c r="V126" s="28" t="str">
        <f>+IF(Table134558[[#This Row],[Số tiền ]]&gt;0, " Giáo dục quốc phòng"," ")</f>
        <v xml:space="preserve"> Giáo dục quốc phòng</v>
      </c>
      <c r="W126" s="28" t="str">
        <f>+IF(Table134558[[#This Row],[Số tiền2]]&gt;0, " Giáo dục thể chất"," ")</f>
        <v xml:space="preserve"> Giáo dục thể chất</v>
      </c>
      <c r="X126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6" s="31"/>
      <c r="AB126" s="56">
        <f>Table134558[[#This Row],[Thực thu]]-Table134558[[#This Row],[Đã nộp2]]</f>
        <v>3980900</v>
      </c>
      <c r="AC126" s="64"/>
    </row>
    <row r="127" spans="1:29" hidden="1" x14ac:dyDescent="0.25">
      <c r="A127" s="29">
        <v>115</v>
      </c>
      <c r="B127" s="28" t="s">
        <v>687</v>
      </c>
      <c r="C127" s="28" t="s">
        <v>688</v>
      </c>
      <c r="D127" s="29" t="s">
        <v>689</v>
      </c>
      <c r="E127" s="29" t="s">
        <v>33</v>
      </c>
      <c r="F127" s="29" t="s">
        <v>214</v>
      </c>
      <c r="G127" s="29" t="s">
        <v>357</v>
      </c>
      <c r="H127" s="28" t="s">
        <v>37</v>
      </c>
      <c r="I127" s="29">
        <v>19</v>
      </c>
      <c r="J127" s="29">
        <f>Table134558[[#This Row],[Số TC đăng ký]]-Table134558[[#This Row],[Số tin chỉ ]]-Table134558[[#This Row],[Số tin chỉ  ]]</f>
        <v>15</v>
      </c>
      <c r="K127" s="45">
        <f>+Table134558[[#This Row],[Số tin chỉ]]*234000</f>
        <v>3510000</v>
      </c>
      <c r="L127" s="29">
        <v>3</v>
      </c>
      <c r="M127" s="45">
        <v>350000</v>
      </c>
      <c r="N127" s="29">
        <v>1</v>
      </c>
      <c r="O127" s="31">
        <f>+Table134558[[#This Row],[Số tin chỉ  ]]*312000</f>
        <v>312000</v>
      </c>
      <c r="P127" s="31"/>
      <c r="Q127" s="31">
        <f>+Table134558[[#This Row],[Số tiền]]+Table134558[[#This Row],[Số tiền ]]+Table134558[[#This Row],[Số tiền2]]</f>
        <v>4172000</v>
      </c>
      <c r="R127" s="31">
        <f>+(Table134558[[#This Row],[Số tiền]]+Table134558[[#This Row],[Số tiền2]])*5%</f>
        <v>191100</v>
      </c>
      <c r="S127" s="31"/>
      <c r="T127" s="31">
        <f>+Table134558[[#This Row],[Tổng cộng]]-Table134558[[#This Row],[Giảm 5%]]-Table134558[[#This Row],[Miễn giảm]]+Table134558[[#This Row],[Nợ HP kì cũ]]</f>
        <v>3980900</v>
      </c>
      <c r="U127" s="28" t="str">
        <f>+IF(Table134558[[#This Row],[Số tiền]]&gt;0, "  Thu tiền Học phí HK2(19-20)"," ")</f>
        <v xml:space="preserve">  Thu tiền Học phí HK2(19-20)</v>
      </c>
      <c r="V127" s="28" t="str">
        <f>+IF(Table134558[[#This Row],[Số tiền ]]&gt;0, " Giáo dục quốc phòng"," ")</f>
        <v xml:space="preserve"> Giáo dục quốc phòng</v>
      </c>
      <c r="W127" s="28" t="str">
        <f>+IF(Table134558[[#This Row],[Số tiền2]]&gt;0, " Giáo dục thể chất"," ")</f>
        <v xml:space="preserve"> Giáo dục thể chất</v>
      </c>
      <c r="X127" s="28" t="str">
        <f>+Table134558[[#This Row],[Column1]]&amp; "-" &amp;Table134558[[#This Row],[Column2]]&amp;"-"&amp;Table134558[[#This Row],[Column3]]</f>
        <v xml:space="preserve">  Thu tiền Học phí HK2(19-20)- Giáo dục quốc phòng- Giáo dục thể chất</v>
      </c>
      <c r="Z127" s="31"/>
      <c r="AB127" s="56">
        <f>Table134558[[#This Row],[Thực thu]]-Table134558[[#This Row],[Đã nộp2]]</f>
        <v>3980900</v>
      </c>
      <c r="AC127" s="64"/>
    </row>
    <row r="128" spans="1:29" x14ac:dyDescent="0.25">
      <c r="A128" s="29">
        <v>1</v>
      </c>
      <c r="B128" s="28" t="s">
        <v>690</v>
      </c>
      <c r="C128" s="28" t="s">
        <v>691</v>
      </c>
      <c r="D128" s="29" t="s">
        <v>692</v>
      </c>
      <c r="E128" s="29" t="s">
        <v>43</v>
      </c>
      <c r="F128" s="29" t="s">
        <v>356</v>
      </c>
      <c r="G128" s="29" t="s">
        <v>151</v>
      </c>
      <c r="H128" s="28" t="s">
        <v>37</v>
      </c>
      <c r="I128" s="29">
        <v>7</v>
      </c>
      <c r="J128" s="29">
        <f>Table134558[[#This Row],[Số TC đăng ký]]-Table134558[[#This Row],[Số tin chỉ ]]-Table134558[[#This Row],[Số tin chỉ  ]]</f>
        <v>7</v>
      </c>
      <c r="K128" s="45">
        <f>+Table134558[[#This Row],[Số tin chỉ]]*234000</f>
        <v>1638000</v>
      </c>
      <c r="L128" s="29"/>
      <c r="M128" s="45"/>
      <c r="O128" s="31">
        <f>+Table134558[[#This Row],[Số tin chỉ  ]]*312000</f>
        <v>0</v>
      </c>
      <c r="P128" s="31"/>
      <c r="Q128" s="31">
        <f>+Table134558[[#This Row],[Số tiền]]+Table134558[[#This Row],[Số tiền ]]+Table134558[[#This Row],[Số tiền2]]</f>
        <v>1638000</v>
      </c>
      <c r="R128" s="31">
        <f>+(Table134558[[#This Row],[Số tiền]]+Table134558[[#This Row],[Số tiền2]])*5%</f>
        <v>81900</v>
      </c>
      <c r="S128" s="31"/>
      <c r="T128" s="31">
        <f>+Table134558[[#This Row],[Tổng cộng]]-Table134558[[#This Row],[Giảm 5%]]-Table134558[[#This Row],[Miễn giảm]]+Table134558[[#This Row],[Nợ HP kì cũ]]</f>
        <v>1556100</v>
      </c>
      <c r="U128" s="28" t="str">
        <f>+IF(Table134558[[#This Row],[Số tiền]]&gt;0, "  Thu tiền Học phí HK2(19-20)"," ")</f>
        <v xml:space="preserve">  Thu tiền Học phí HK2(19-20)</v>
      </c>
      <c r="V128" s="28" t="str">
        <f>+IF(Table134558[[#This Row],[Số tiền ]]&gt;0, " Giáo dục quốc phòng"," ")</f>
        <v xml:space="preserve"> </v>
      </c>
      <c r="W128" s="28" t="str">
        <f>+IF(Table134558[[#This Row],[Số tiền2]]&gt;0, " Giáo dục thể chất"," ")</f>
        <v xml:space="preserve"> </v>
      </c>
      <c r="X128" s="28" t="str">
        <f>+Table134558[[#This Row],[Column1]]&amp; "-" &amp;Table134558[[#This Row],[Column2]]&amp;"-"&amp;Table134558[[#This Row],[Column3]]</f>
        <v xml:space="preserve">  Thu tiền Học phí HK2(19-20)- - </v>
      </c>
      <c r="Z128" s="31"/>
      <c r="AB128" s="56">
        <f>Table134558[[#This Row],[Thực thu]]-Table134558[[#This Row],[Đã nộp2]]</f>
        <v>1556100</v>
      </c>
      <c r="AC128" s="64"/>
    </row>
    <row r="129" spans="1:29" x14ac:dyDescent="0.25">
      <c r="A129" s="29">
        <v>2</v>
      </c>
      <c r="B129" s="28" t="s">
        <v>693</v>
      </c>
      <c r="C129" s="28" t="s">
        <v>694</v>
      </c>
      <c r="D129" s="29" t="s">
        <v>363</v>
      </c>
      <c r="E129" s="29" t="s">
        <v>33</v>
      </c>
      <c r="F129" s="29" t="s">
        <v>695</v>
      </c>
      <c r="G129" s="29" t="s">
        <v>696</v>
      </c>
      <c r="H129" s="28" t="s">
        <v>37</v>
      </c>
      <c r="I129" s="29">
        <v>3</v>
      </c>
      <c r="J129" s="29">
        <f>Table134558[[#This Row],[Số TC đăng ký]]-Table134558[[#This Row],[Số tin chỉ ]]-Table134558[[#This Row],[Số tin chỉ  ]]</f>
        <v>3</v>
      </c>
      <c r="K129" s="45">
        <f>+Table134558[[#This Row],[Số tin chỉ]]*234000</f>
        <v>702000</v>
      </c>
      <c r="L129" s="29"/>
      <c r="M129" s="45"/>
      <c r="O129" s="31">
        <f>+Table134558[[#This Row],[Số tin chỉ  ]]*312000</f>
        <v>0</v>
      </c>
      <c r="P129" s="31"/>
      <c r="Q129" s="31">
        <f>+Table134558[[#This Row],[Số tiền]]+Table134558[[#This Row],[Số tiền ]]+Table134558[[#This Row],[Số tiền2]]</f>
        <v>702000</v>
      </c>
      <c r="R129" s="31">
        <f>+(Table134558[[#This Row],[Số tiền]]+Table134558[[#This Row],[Số tiền2]])*5%</f>
        <v>35100</v>
      </c>
      <c r="S129" s="31"/>
      <c r="T129" s="31">
        <f>+Table134558[[#This Row],[Tổng cộng]]-Table134558[[#This Row],[Giảm 5%]]-Table134558[[#This Row],[Miễn giảm]]+Table134558[[#This Row],[Nợ HP kì cũ]]</f>
        <v>666900</v>
      </c>
      <c r="U129" s="28" t="str">
        <f>+IF(Table134558[[#This Row],[Số tiền]]&gt;0, "  Thu tiền Học phí HK2(19-20)"," ")</f>
        <v xml:space="preserve">  Thu tiền Học phí HK2(19-20)</v>
      </c>
      <c r="V129" s="28" t="str">
        <f>+IF(Table134558[[#This Row],[Số tiền ]]&gt;0, " Giáo dục quốc phòng"," ")</f>
        <v xml:space="preserve"> </v>
      </c>
      <c r="W129" s="28" t="str">
        <f>+IF(Table134558[[#This Row],[Số tiền2]]&gt;0, " Giáo dục thể chất"," ")</f>
        <v xml:space="preserve"> </v>
      </c>
      <c r="X129" s="28" t="str">
        <f>+Table134558[[#This Row],[Column1]]&amp; "-" &amp;Table134558[[#This Row],[Column2]]&amp;"-"&amp;Table134558[[#This Row],[Column3]]</f>
        <v xml:space="preserve">  Thu tiền Học phí HK2(19-20)- - </v>
      </c>
      <c r="Z129" s="31"/>
      <c r="AB129" s="56">
        <f>Table134558[[#This Row],[Thực thu]]-Table134558[[#This Row],[Đã nộp2]]</f>
        <v>666900</v>
      </c>
      <c r="AC129" s="64"/>
    </row>
    <row r="130" spans="1:29" x14ac:dyDescent="0.25">
      <c r="A130" s="29">
        <v>3</v>
      </c>
      <c r="B130" s="28" t="s">
        <v>697</v>
      </c>
      <c r="C130" s="28" t="s">
        <v>698</v>
      </c>
      <c r="D130" s="29" t="s">
        <v>699</v>
      </c>
      <c r="E130" s="29" t="s">
        <v>33</v>
      </c>
      <c r="F130" s="29" t="s">
        <v>695</v>
      </c>
      <c r="G130" s="29" t="s">
        <v>696</v>
      </c>
      <c r="H130" s="28" t="s">
        <v>37</v>
      </c>
      <c r="I130" s="29">
        <v>14</v>
      </c>
      <c r="J130" s="29">
        <f>Table134558[[#This Row],[Số TC đăng ký]]-Table134558[[#This Row],[Số tin chỉ ]]-Table134558[[#This Row],[Số tin chỉ  ]]</f>
        <v>14</v>
      </c>
      <c r="K130" s="45">
        <f>+Table134558[[#This Row],[Số tin chỉ]]*234000</f>
        <v>3276000</v>
      </c>
      <c r="L130" s="29"/>
      <c r="M130" s="45"/>
      <c r="O130" s="31">
        <f>+Table134558[[#This Row],[Số tin chỉ  ]]*312000</f>
        <v>0</v>
      </c>
      <c r="P130" s="31"/>
      <c r="Q130" s="31">
        <f>+Table134558[[#This Row],[Số tiền]]+Table134558[[#This Row],[Số tiền ]]+Table134558[[#This Row],[Số tiền2]]</f>
        <v>3276000</v>
      </c>
      <c r="R130" s="31">
        <f>+(Table134558[[#This Row],[Số tiền]]+Table134558[[#This Row],[Số tiền2]])*5%</f>
        <v>163800</v>
      </c>
      <c r="S130" s="31"/>
      <c r="T130" s="31">
        <f>+Table134558[[#This Row],[Tổng cộng]]-Table134558[[#This Row],[Giảm 5%]]-Table134558[[#This Row],[Miễn giảm]]+Table134558[[#This Row],[Nợ HP kì cũ]]</f>
        <v>3112200</v>
      </c>
      <c r="U130" s="28" t="str">
        <f>+IF(Table134558[[#This Row],[Số tiền]]&gt;0, "  Thu tiền Học phí HK2(19-20)"," ")</f>
        <v xml:space="preserve">  Thu tiền Học phí HK2(19-20)</v>
      </c>
      <c r="V130" s="28" t="str">
        <f>+IF(Table134558[[#This Row],[Số tiền ]]&gt;0, " Giáo dục quốc phòng"," ")</f>
        <v xml:space="preserve"> </v>
      </c>
      <c r="W130" s="28" t="str">
        <f>+IF(Table134558[[#This Row],[Số tiền2]]&gt;0, " Giáo dục thể chất"," ")</f>
        <v xml:space="preserve"> </v>
      </c>
      <c r="X130" s="28" t="str">
        <f>+Table134558[[#This Row],[Column1]]&amp; "-" &amp;Table134558[[#This Row],[Column2]]&amp;"-"&amp;Table134558[[#This Row],[Column3]]</f>
        <v xml:space="preserve">  Thu tiền Học phí HK2(19-20)- - </v>
      </c>
      <c r="Z130" s="31"/>
      <c r="AB130" s="56">
        <f>Table134558[[#This Row],[Thực thu]]-Table134558[[#This Row],[Đã nộp2]]</f>
        <v>3112200</v>
      </c>
      <c r="AC130" s="64"/>
    </row>
    <row r="131" spans="1:29" x14ac:dyDescent="0.25">
      <c r="A131" s="29">
        <v>5</v>
      </c>
      <c r="B131" s="28" t="s">
        <v>700</v>
      </c>
      <c r="C131" s="28" t="s">
        <v>701</v>
      </c>
      <c r="D131" s="29" t="s">
        <v>702</v>
      </c>
      <c r="E131" s="29" t="s">
        <v>33</v>
      </c>
      <c r="F131" s="29" t="s">
        <v>356</v>
      </c>
      <c r="G131" s="29" t="s">
        <v>98</v>
      </c>
      <c r="H131" s="28" t="s">
        <v>37</v>
      </c>
      <c r="I131" s="29">
        <v>17</v>
      </c>
      <c r="J131" s="29">
        <f>Table134558[[#This Row],[Số TC đăng ký]]-Table134558[[#This Row],[Số tin chỉ ]]-Table134558[[#This Row],[Số tin chỉ  ]]</f>
        <v>17</v>
      </c>
      <c r="K131" s="45">
        <f>+Table134558[[#This Row],[Số tin chỉ]]*234000</f>
        <v>3978000</v>
      </c>
      <c r="L131" s="29"/>
      <c r="M131" s="45"/>
      <c r="O131" s="31">
        <f>+Table134558[[#This Row],[Số tin chỉ  ]]*312000</f>
        <v>0</v>
      </c>
      <c r="P131" s="31"/>
      <c r="Q131" s="31">
        <f>+Table134558[[#This Row],[Số tiền]]+Table134558[[#This Row],[Số tiền ]]+Table134558[[#This Row],[Số tiền2]]</f>
        <v>3978000</v>
      </c>
      <c r="R131" s="31">
        <f>+(Table134558[[#This Row],[Số tiền]]+Table134558[[#This Row],[Số tiền2]])*5%</f>
        <v>198900</v>
      </c>
      <c r="S131" s="31"/>
      <c r="T131" s="31">
        <f>+Table134558[[#This Row],[Tổng cộng]]-Table134558[[#This Row],[Giảm 5%]]-Table134558[[#This Row],[Miễn giảm]]+Table134558[[#This Row],[Nợ HP kì cũ]]</f>
        <v>3779100</v>
      </c>
      <c r="U131" s="28" t="str">
        <f>+IF(Table134558[[#This Row],[Số tiền]]&gt;0, "  Thu tiền Học phí HK2(19-20)"," ")</f>
        <v xml:space="preserve">  Thu tiền Học phí HK2(19-20)</v>
      </c>
      <c r="V131" s="28" t="str">
        <f>+IF(Table134558[[#This Row],[Số tiền ]]&gt;0, " Giáo dục quốc phòng"," ")</f>
        <v xml:space="preserve"> </v>
      </c>
      <c r="W131" s="28" t="str">
        <f>+IF(Table134558[[#This Row],[Số tiền2]]&gt;0, " Giáo dục thể chất"," ")</f>
        <v xml:space="preserve"> </v>
      </c>
      <c r="X131" s="28" t="str">
        <f>+Table134558[[#This Row],[Column1]]&amp; "-" &amp;Table134558[[#This Row],[Column2]]&amp;"-"&amp;Table134558[[#This Row],[Column3]]</f>
        <v xml:space="preserve">  Thu tiền Học phí HK2(19-20)- - </v>
      </c>
      <c r="Z131" s="31"/>
      <c r="AB131" s="56">
        <f>Table134558[[#This Row],[Thực thu]]-Table134558[[#This Row],[Đã nộp2]]</f>
        <v>3779100</v>
      </c>
      <c r="AC131" s="64"/>
    </row>
    <row r="132" spans="1:29" x14ac:dyDescent="0.25">
      <c r="A132" s="29">
        <v>6</v>
      </c>
      <c r="B132" s="28" t="s">
        <v>703</v>
      </c>
      <c r="C132" s="28" t="s">
        <v>704</v>
      </c>
      <c r="D132" s="29" t="s">
        <v>705</v>
      </c>
      <c r="E132" s="29" t="s">
        <v>33</v>
      </c>
      <c r="F132" s="29" t="s">
        <v>356</v>
      </c>
      <c r="G132" s="29" t="s">
        <v>98</v>
      </c>
      <c r="H132" s="28" t="s">
        <v>37</v>
      </c>
      <c r="I132" s="29">
        <v>6</v>
      </c>
      <c r="J132" s="29">
        <f>Table134558[[#This Row],[Số TC đăng ký]]-Table134558[[#This Row],[Số tin chỉ ]]-Table134558[[#This Row],[Số tin chỉ  ]]</f>
        <v>6</v>
      </c>
      <c r="K132" s="45">
        <f>+Table134558[[#This Row],[Số tin chỉ]]*234000</f>
        <v>1404000</v>
      </c>
      <c r="L132" s="29"/>
      <c r="M132" s="45"/>
      <c r="O132" s="31">
        <f>+Table134558[[#This Row],[Số tin chỉ  ]]*312000</f>
        <v>0</v>
      </c>
      <c r="P132" s="31"/>
      <c r="Q132" s="31">
        <f>+Table134558[[#This Row],[Số tiền]]+Table134558[[#This Row],[Số tiền ]]+Table134558[[#This Row],[Số tiền2]]</f>
        <v>1404000</v>
      </c>
      <c r="R132" s="31">
        <f>+(Table134558[[#This Row],[Số tiền]]+Table134558[[#This Row],[Số tiền2]])*5%</f>
        <v>70200</v>
      </c>
      <c r="S132" s="31"/>
      <c r="T132" s="31">
        <f>+Table134558[[#This Row],[Tổng cộng]]-Table134558[[#This Row],[Giảm 5%]]-Table134558[[#This Row],[Miễn giảm]]+Table134558[[#This Row],[Nợ HP kì cũ]]</f>
        <v>1333800</v>
      </c>
      <c r="U132" s="28" t="str">
        <f>+IF(Table134558[[#This Row],[Số tiền]]&gt;0, "  Thu tiền Học phí HK2(19-20)"," ")</f>
        <v xml:space="preserve">  Thu tiền Học phí HK2(19-20)</v>
      </c>
      <c r="V132" s="28" t="str">
        <f>+IF(Table134558[[#This Row],[Số tiền ]]&gt;0, " Giáo dục quốc phòng"," ")</f>
        <v xml:space="preserve"> </v>
      </c>
      <c r="W132" s="28" t="str">
        <f>+IF(Table134558[[#This Row],[Số tiền2]]&gt;0, " Giáo dục thể chất"," ")</f>
        <v xml:space="preserve"> </v>
      </c>
      <c r="X132" s="28" t="str">
        <f>+Table134558[[#This Row],[Column1]]&amp; "-" &amp;Table134558[[#This Row],[Column2]]&amp;"-"&amp;Table134558[[#This Row],[Column3]]</f>
        <v xml:space="preserve">  Thu tiền Học phí HK2(19-20)- - </v>
      </c>
      <c r="Z132" s="31"/>
      <c r="AB132" s="56">
        <f>Table134558[[#This Row],[Thực thu]]-Table134558[[#This Row],[Đã nộp2]]</f>
        <v>1333800</v>
      </c>
      <c r="AC132" s="64"/>
    </row>
    <row r="133" spans="1:29" ht="17.25" customHeight="1" x14ac:dyDescent="0.25">
      <c r="A133" s="29">
        <v>7</v>
      </c>
      <c r="B133" s="28" t="s">
        <v>706</v>
      </c>
      <c r="C133" s="28" t="s">
        <v>707</v>
      </c>
      <c r="D133" s="29" t="s">
        <v>708</v>
      </c>
      <c r="E133" s="29" t="s">
        <v>33</v>
      </c>
      <c r="F133" s="29" t="s">
        <v>356</v>
      </c>
      <c r="G133" s="29" t="s">
        <v>35</v>
      </c>
      <c r="H133" s="28" t="s">
        <v>37</v>
      </c>
      <c r="I133" s="29">
        <v>4</v>
      </c>
      <c r="J133" s="29">
        <f>Table134558[[#This Row],[Số TC đăng ký]]-Table134558[[#This Row],[Số tin chỉ ]]-Table134558[[#This Row],[Số tin chỉ  ]]</f>
        <v>4</v>
      </c>
      <c r="K133" s="45">
        <f>+Table134558[[#This Row],[Số tin chỉ]]*234000</f>
        <v>936000</v>
      </c>
      <c r="L133" s="29"/>
      <c r="M133" s="45"/>
      <c r="O133" s="31">
        <f>+Table134558[[#This Row],[Số tin chỉ  ]]*312000</f>
        <v>0</v>
      </c>
      <c r="P133" s="31"/>
      <c r="Q133" s="31">
        <f>+Table134558[[#This Row],[Số tiền]]+Table134558[[#This Row],[Số tiền ]]+Table134558[[#This Row],[Số tiền2]]</f>
        <v>936000</v>
      </c>
      <c r="R133" s="31">
        <f>+(Table134558[[#This Row],[Số tiền]]+Table134558[[#This Row],[Số tiền2]])*5%</f>
        <v>46800</v>
      </c>
      <c r="S133" s="31"/>
      <c r="T133" s="31">
        <f>+Table134558[[#This Row],[Tổng cộng]]-Table134558[[#This Row],[Giảm 5%]]-Table134558[[#This Row],[Miễn giảm]]+Table134558[[#This Row],[Nợ HP kì cũ]]</f>
        <v>889200</v>
      </c>
      <c r="U133" s="28" t="str">
        <f>+IF(Table134558[[#This Row],[Số tiền]]&gt;0, "  Thu tiền Học phí HK2(19-20)"," ")</f>
        <v xml:space="preserve">  Thu tiền Học phí HK2(19-20)</v>
      </c>
      <c r="V133" s="28" t="str">
        <f>+IF(Table134558[[#This Row],[Số tiền ]]&gt;0, " Giáo dục quốc phòng"," ")</f>
        <v xml:space="preserve"> </v>
      </c>
      <c r="W133" s="28" t="str">
        <f>+IF(Table134558[[#This Row],[Số tiền2]]&gt;0, " Giáo dục thể chất"," ")</f>
        <v xml:space="preserve"> </v>
      </c>
      <c r="X133" s="28" t="str">
        <f>+Table134558[[#This Row],[Column1]]&amp; "-" &amp;Table134558[[#This Row],[Column2]]&amp;"-"&amp;Table134558[[#This Row],[Column3]]</f>
        <v xml:space="preserve">  Thu tiền Học phí HK2(19-20)- - </v>
      </c>
      <c r="Z133" s="31"/>
      <c r="AB133" s="56">
        <f>Table134558[[#This Row],[Thực thu]]-Table134558[[#This Row],[Đã nộp2]]</f>
        <v>889200</v>
      </c>
      <c r="AC133" s="64"/>
    </row>
    <row r="134" spans="1:29" x14ac:dyDescent="0.25">
      <c r="A134" s="29">
        <v>8</v>
      </c>
      <c r="B134" s="28" t="s">
        <v>709</v>
      </c>
      <c r="C134" s="28" t="s">
        <v>710</v>
      </c>
      <c r="D134" s="29" t="s">
        <v>711</v>
      </c>
      <c r="E134" s="29" t="s">
        <v>33</v>
      </c>
      <c r="F134" s="29" t="s">
        <v>356</v>
      </c>
      <c r="G134" s="29" t="s">
        <v>132</v>
      </c>
      <c r="H134" s="28" t="s">
        <v>37</v>
      </c>
      <c r="I134" s="29">
        <v>3</v>
      </c>
      <c r="J134" s="29">
        <f>Table134558[[#This Row],[Số TC đăng ký]]-Table134558[[#This Row],[Số tin chỉ ]]-Table134558[[#This Row],[Số tin chỉ  ]]</f>
        <v>3</v>
      </c>
      <c r="K134" s="45">
        <f>+Table134558[[#This Row],[Số tin chỉ]]*234000</f>
        <v>702000</v>
      </c>
      <c r="L134" s="29"/>
      <c r="M134" s="45"/>
      <c r="O134" s="31">
        <f>+Table134558[[#This Row],[Số tin chỉ  ]]*312000</f>
        <v>0</v>
      </c>
      <c r="P134" s="31"/>
      <c r="Q134" s="31">
        <f>+Table134558[[#This Row],[Số tiền]]+Table134558[[#This Row],[Số tiền ]]+Table134558[[#This Row],[Số tiền2]]</f>
        <v>702000</v>
      </c>
      <c r="R134" s="31">
        <f>+(Table134558[[#This Row],[Số tiền]]+Table134558[[#This Row],[Số tiền2]])*5%</f>
        <v>35100</v>
      </c>
      <c r="S134" s="31"/>
      <c r="T134" s="31">
        <f>+Table134558[[#This Row],[Tổng cộng]]-Table134558[[#This Row],[Giảm 5%]]-Table134558[[#This Row],[Miễn giảm]]+Table134558[[#This Row],[Nợ HP kì cũ]]</f>
        <v>666900</v>
      </c>
      <c r="U134" s="28" t="str">
        <f>+IF(Table134558[[#This Row],[Số tiền]]&gt;0, "  Thu tiền Học phí HK2(19-20)"," ")</f>
        <v xml:space="preserve">  Thu tiền Học phí HK2(19-20)</v>
      </c>
      <c r="V134" s="28" t="str">
        <f>+IF(Table134558[[#This Row],[Số tiền ]]&gt;0, " Giáo dục quốc phòng"," ")</f>
        <v xml:space="preserve"> </v>
      </c>
      <c r="W134" s="28" t="str">
        <f>+IF(Table134558[[#This Row],[Số tiền2]]&gt;0, " Giáo dục thể chất"," ")</f>
        <v xml:space="preserve"> </v>
      </c>
      <c r="X134" s="28" t="str">
        <f>+Table134558[[#This Row],[Column1]]&amp; "-" &amp;Table134558[[#This Row],[Column2]]&amp;"-"&amp;Table134558[[#This Row],[Column3]]</f>
        <v xml:space="preserve">  Thu tiền Học phí HK2(19-20)- - </v>
      </c>
      <c r="Z134" s="31"/>
      <c r="AB134" s="56">
        <f>Table134558[[#This Row],[Thực thu]]-Table134558[[#This Row],[Đã nộp2]]</f>
        <v>666900</v>
      </c>
      <c r="AC134" s="64"/>
    </row>
    <row r="135" spans="1:29" x14ac:dyDescent="0.25">
      <c r="A135" s="29">
        <v>9</v>
      </c>
      <c r="B135" s="28" t="s">
        <v>712</v>
      </c>
      <c r="C135" s="28" t="s">
        <v>713</v>
      </c>
      <c r="D135" s="29" t="s">
        <v>714</v>
      </c>
      <c r="E135" s="29" t="s">
        <v>33</v>
      </c>
      <c r="F135" s="29" t="s">
        <v>356</v>
      </c>
      <c r="G135" s="29" t="s">
        <v>44</v>
      </c>
      <c r="H135" s="28" t="s">
        <v>37</v>
      </c>
      <c r="I135" s="29">
        <v>3</v>
      </c>
      <c r="J135" s="29">
        <f>Table134558[[#This Row],[Số TC đăng ký]]-Table134558[[#This Row],[Số tin chỉ ]]-Table134558[[#This Row],[Số tin chỉ  ]]</f>
        <v>3</v>
      </c>
      <c r="K135" s="45">
        <f>+Table134558[[#This Row],[Số tin chỉ]]*234000</f>
        <v>702000</v>
      </c>
      <c r="L135" s="29"/>
      <c r="M135" s="45"/>
      <c r="O135" s="31">
        <f>+Table134558[[#This Row],[Số tin chỉ  ]]*312000</f>
        <v>0</v>
      </c>
      <c r="P135" s="31"/>
      <c r="Q135" s="31">
        <f>+Table134558[[#This Row],[Số tiền]]+Table134558[[#This Row],[Số tiền ]]+Table134558[[#This Row],[Số tiền2]]</f>
        <v>702000</v>
      </c>
      <c r="R135" s="31">
        <f>+(Table134558[[#This Row],[Số tiền]]+Table134558[[#This Row],[Số tiền2]])*5%</f>
        <v>35100</v>
      </c>
      <c r="S135" s="31"/>
      <c r="T135" s="31">
        <f>+Table134558[[#This Row],[Tổng cộng]]-Table134558[[#This Row],[Giảm 5%]]-Table134558[[#This Row],[Miễn giảm]]+Table134558[[#This Row],[Nợ HP kì cũ]]</f>
        <v>666900</v>
      </c>
      <c r="U135" s="28" t="str">
        <f>+IF(Table134558[[#This Row],[Số tiền]]&gt;0, "  Thu tiền Học phí HK2(19-20)"," ")</f>
        <v xml:space="preserve">  Thu tiền Học phí HK2(19-20)</v>
      </c>
      <c r="V135" s="28" t="str">
        <f>+IF(Table134558[[#This Row],[Số tiền ]]&gt;0, " Giáo dục quốc phòng"," ")</f>
        <v xml:space="preserve"> </v>
      </c>
      <c r="W135" s="28" t="str">
        <f>+IF(Table134558[[#This Row],[Số tiền2]]&gt;0, " Giáo dục thể chất"," ")</f>
        <v xml:space="preserve"> </v>
      </c>
      <c r="X135" s="28" t="str">
        <f>+Table134558[[#This Row],[Column1]]&amp; "-" &amp;Table134558[[#This Row],[Column2]]&amp;"-"&amp;Table134558[[#This Row],[Column3]]</f>
        <v xml:space="preserve">  Thu tiền Học phí HK2(19-20)- - </v>
      </c>
      <c r="Z135" s="31"/>
      <c r="AB135" s="56">
        <f>Table134558[[#This Row],[Thực thu]]-Table134558[[#This Row],[Đã nộp2]]</f>
        <v>666900</v>
      </c>
      <c r="AC135" s="64"/>
    </row>
    <row r="136" spans="1:29" hidden="1" x14ac:dyDescent="0.25">
      <c r="I136" s="29">
        <f>SUM(Table134558[Số TC đăng ký])</f>
        <v>1806</v>
      </c>
      <c r="J136" s="29">
        <f>SUM(Table134558[Số tin chỉ])</f>
        <v>1649</v>
      </c>
      <c r="K136" s="52">
        <f>SUM(Table134558[Số tiền])</f>
        <v>385866000</v>
      </c>
      <c r="L136" s="29">
        <f>SUM(Table134558[[Số tin chỉ ]])</f>
        <v>117</v>
      </c>
      <c r="M136" s="52">
        <f>SUM(Table134558[[Số tiền ]])</f>
        <v>13650000</v>
      </c>
      <c r="N136" s="29">
        <f>SUM(Table134558[[Số tin chỉ  ]])</f>
        <v>40</v>
      </c>
      <c r="O136" s="52">
        <f>SUM(Table134558[Số tiền2])</f>
        <v>12480000</v>
      </c>
      <c r="P136" s="52">
        <f>SUM(Table134558[Nợ HP kì cũ])</f>
        <v>2048000</v>
      </c>
      <c r="Q136" s="52">
        <f>SUM(Table134558[Tổng cộng])</f>
        <v>411996000</v>
      </c>
      <c r="R136" s="52">
        <f>SUM(Table134558[Giảm 5%])</f>
        <v>19917300</v>
      </c>
      <c r="S136" s="52">
        <f>SUM(Table134558[Miễn giảm])</f>
        <v>2178540</v>
      </c>
      <c r="T136" s="52">
        <f>SUM(Table134558[Thực thu])</f>
        <v>391948160</v>
      </c>
      <c r="U136" s="53"/>
      <c r="V136" s="53"/>
      <c r="W136" s="24"/>
      <c r="X136" s="24"/>
      <c r="Y136" s="54"/>
      <c r="Z136" s="24">
        <f>SUBTOTAL(109,Table134558[Đã nộp2])</f>
        <v>0</v>
      </c>
      <c r="AA136" s="24">
        <f>SUBTOTAL(109,Table134558[Ngày nộp tiền2])</f>
        <v>0</v>
      </c>
      <c r="AB136" s="58">
        <f>SUBTOTAL(109,Table134558[Còn nợ HP])</f>
        <v>12671100</v>
      </c>
      <c r="AC136" s="24"/>
    </row>
  </sheetData>
  <mergeCells count="12">
    <mergeCell ref="A5:D5"/>
    <mergeCell ref="E5:I5"/>
    <mergeCell ref="A1:G1"/>
    <mergeCell ref="H1:AB1"/>
    <mergeCell ref="A2:G2"/>
    <mergeCell ref="H2:AB2"/>
    <mergeCell ref="A3:G3"/>
    <mergeCell ref="A7:AB7"/>
    <mergeCell ref="A8:AB8"/>
    <mergeCell ref="J11:K11"/>
    <mergeCell ref="L11:M11"/>
    <mergeCell ref="N11:O1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opLeftCell="A13" workbookViewId="0">
      <selection activeCell="N86" sqref="N86"/>
    </sheetView>
  </sheetViews>
  <sheetFormatPr defaultRowHeight="16.5" x14ac:dyDescent="0.25"/>
  <cols>
    <col min="1" max="1" width="5.109375" style="25" customWidth="1"/>
    <col min="2" max="2" width="9.77734375" style="12" bestFit="1" customWidth="1"/>
    <col min="3" max="3" width="15.6640625" style="12" bestFit="1" customWidth="1"/>
    <col min="4" max="4" width="6.88671875" style="12" customWidth="1"/>
    <col min="5" max="5" width="18.77734375" style="12" hidden="1" customWidth="1"/>
    <col min="6" max="6" width="8.33203125" style="12" hidden="1" customWidth="1"/>
    <col min="7" max="7" width="7" style="12" hidden="1" customWidth="1"/>
    <col min="8" max="8" width="4.77734375" style="12" hidden="1" customWidth="1"/>
    <col min="9" max="9" width="6.21875" style="12" hidden="1" customWidth="1"/>
    <col min="10" max="10" width="30.6640625" style="12" hidden="1" customWidth="1"/>
    <col min="11" max="11" width="8.77734375" style="12" hidden="1" customWidth="1"/>
    <col min="12" max="12" width="5.33203125" style="12" hidden="1" customWidth="1"/>
    <col min="13" max="13" width="11.109375" style="13" bestFit="1" customWidth="1"/>
    <col min="14" max="17" width="11.109375" style="13" customWidth="1"/>
    <col min="18" max="18" width="12.21875" style="59" customWidth="1"/>
    <col min="19" max="16384" width="8.88671875" style="12"/>
  </cols>
  <sheetData>
    <row r="1" spans="1:18" x14ac:dyDescent="0.25">
      <c r="A1" s="10" t="s">
        <v>0</v>
      </c>
      <c r="B1" s="10"/>
      <c r="C1" s="10"/>
      <c r="D1" s="10"/>
      <c r="E1" s="10"/>
      <c r="F1" s="10"/>
      <c r="N1" s="11" t="s">
        <v>1</v>
      </c>
      <c r="O1" s="11"/>
      <c r="P1" s="11"/>
      <c r="Q1" s="11"/>
      <c r="R1" s="11"/>
    </row>
    <row r="2" spans="1:18" x14ac:dyDescent="0.25">
      <c r="A2" s="10" t="s">
        <v>2</v>
      </c>
      <c r="B2" s="10"/>
      <c r="C2" s="10"/>
      <c r="D2" s="10"/>
      <c r="E2" s="1"/>
      <c r="F2" s="1"/>
      <c r="N2" s="11" t="s">
        <v>3</v>
      </c>
      <c r="O2" s="11"/>
      <c r="P2" s="11"/>
      <c r="Q2" s="11"/>
      <c r="R2" s="11"/>
    </row>
    <row r="3" spans="1:18" x14ac:dyDescent="0.25">
      <c r="A3" s="7" t="s">
        <v>4</v>
      </c>
      <c r="B3" s="7"/>
      <c r="C3" s="7"/>
      <c r="D3" s="7"/>
    </row>
    <row r="4" spans="1:18" x14ac:dyDescent="0.25">
      <c r="A4" s="2"/>
      <c r="B4" s="2"/>
      <c r="C4" s="2"/>
      <c r="D4" s="2"/>
    </row>
    <row r="6" spans="1:18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9" t="s">
        <v>7</v>
      </c>
      <c r="M10" s="9"/>
      <c r="N10" s="5"/>
      <c r="O10" s="5"/>
      <c r="P10" s="5"/>
      <c r="Q10" s="5"/>
      <c r="R10" s="60"/>
    </row>
    <row r="11" spans="1:18" ht="42.75" x14ac:dyDescent="0.25">
      <c r="A11" s="6" t="s">
        <v>8</v>
      </c>
      <c r="B11" s="6" t="s">
        <v>9</v>
      </c>
      <c r="C11" s="6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  <c r="K11" s="6" t="s">
        <v>18</v>
      </c>
      <c r="L11" s="6" t="s">
        <v>19</v>
      </c>
      <c r="M11" s="6" t="s">
        <v>20</v>
      </c>
      <c r="N11" s="6" t="s">
        <v>21</v>
      </c>
      <c r="O11" s="6" t="s">
        <v>22</v>
      </c>
      <c r="P11" s="6" t="s">
        <v>23</v>
      </c>
      <c r="Q11" s="6" t="s">
        <v>24</v>
      </c>
      <c r="R11" s="61" t="s">
        <v>25</v>
      </c>
    </row>
    <row r="12" spans="1:18" x14ac:dyDescent="0.25">
      <c r="A12" s="14"/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15">
        <v>6</v>
      </c>
      <c r="H12" s="15">
        <v>7</v>
      </c>
      <c r="I12" s="15">
        <v>8</v>
      </c>
      <c r="J12" s="15">
        <v>9</v>
      </c>
      <c r="K12" s="15">
        <v>10</v>
      </c>
      <c r="L12" s="15">
        <v>11</v>
      </c>
      <c r="M12" s="16">
        <v>4</v>
      </c>
      <c r="N12" s="16">
        <v>5</v>
      </c>
      <c r="O12" s="16">
        <v>6</v>
      </c>
      <c r="P12" s="16" t="s">
        <v>26</v>
      </c>
      <c r="Q12" s="16">
        <v>8</v>
      </c>
      <c r="R12" s="63" t="s">
        <v>27</v>
      </c>
    </row>
    <row r="13" spans="1:18" x14ac:dyDescent="0.25">
      <c r="A13" s="17">
        <v>1</v>
      </c>
      <c r="B13" s="18" t="s">
        <v>28</v>
      </c>
      <c r="C13" s="18" t="s">
        <v>29</v>
      </c>
      <c r="D13" s="18" t="s">
        <v>30</v>
      </c>
      <c r="E13" s="18" t="s">
        <v>31</v>
      </c>
      <c r="F13" s="18" t="s">
        <v>32</v>
      </c>
      <c r="G13" s="18" t="s">
        <v>33</v>
      </c>
      <c r="H13" s="18" t="s">
        <v>34</v>
      </c>
      <c r="I13" s="18" t="s">
        <v>35</v>
      </c>
      <c r="J13" s="18" t="s">
        <v>36</v>
      </c>
      <c r="K13" s="18" t="s">
        <v>37</v>
      </c>
      <c r="L13" s="18">
        <v>17</v>
      </c>
      <c r="M13" s="19">
        <v>4250000</v>
      </c>
      <c r="N13" s="19">
        <v>0</v>
      </c>
      <c r="O13" s="19">
        <v>0</v>
      </c>
      <c r="P13" s="19">
        <v>4250000</v>
      </c>
      <c r="Q13" s="19">
        <v>212500</v>
      </c>
      <c r="R13" s="60">
        <v>4037500</v>
      </c>
    </row>
    <row r="14" spans="1:18" x14ac:dyDescent="0.25">
      <c r="A14" s="17">
        <v>2</v>
      </c>
      <c r="B14" s="18" t="s">
        <v>38</v>
      </c>
      <c r="C14" s="18" t="s">
        <v>39</v>
      </c>
      <c r="D14" s="18" t="s">
        <v>40</v>
      </c>
      <c r="E14" s="18" t="s">
        <v>41</v>
      </c>
      <c r="F14" s="18" t="s">
        <v>42</v>
      </c>
      <c r="G14" s="18" t="s">
        <v>43</v>
      </c>
      <c r="H14" s="18" t="s">
        <v>34</v>
      </c>
      <c r="I14" s="18" t="s">
        <v>44</v>
      </c>
      <c r="J14" s="18" t="s">
        <v>45</v>
      </c>
      <c r="K14" s="18" t="s">
        <v>37</v>
      </c>
      <c r="L14" s="18">
        <v>15</v>
      </c>
      <c r="M14" s="19">
        <v>3550000</v>
      </c>
      <c r="N14" s="19">
        <v>0</v>
      </c>
      <c r="O14" s="19">
        <v>0</v>
      </c>
      <c r="P14" s="19">
        <v>3550000</v>
      </c>
      <c r="Q14" s="19">
        <v>177500</v>
      </c>
      <c r="R14" s="60">
        <v>3372500</v>
      </c>
    </row>
    <row r="15" spans="1:18" x14ac:dyDescent="0.25">
      <c r="A15" s="17">
        <v>3</v>
      </c>
      <c r="B15" s="18" t="s">
        <v>46</v>
      </c>
      <c r="C15" s="18" t="s">
        <v>47</v>
      </c>
      <c r="D15" s="18" t="s">
        <v>48</v>
      </c>
      <c r="E15" s="18" t="s">
        <v>49</v>
      </c>
      <c r="F15" s="18" t="s">
        <v>50</v>
      </c>
      <c r="G15" s="18" t="s">
        <v>43</v>
      </c>
      <c r="H15" s="18" t="s">
        <v>34</v>
      </c>
      <c r="I15" s="18" t="s">
        <v>44</v>
      </c>
      <c r="J15" s="18" t="s">
        <v>45</v>
      </c>
      <c r="K15" s="18" t="s">
        <v>37</v>
      </c>
      <c r="L15" s="18">
        <v>16</v>
      </c>
      <c r="M15" s="19">
        <v>3550000</v>
      </c>
      <c r="N15" s="19">
        <v>0</v>
      </c>
      <c r="O15" s="19">
        <v>0</v>
      </c>
      <c r="P15" s="19">
        <v>3550000</v>
      </c>
      <c r="Q15" s="19">
        <v>177500</v>
      </c>
      <c r="R15" s="60">
        <v>3372500</v>
      </c>
    </row>
    <row r="16" spans="1:18" x14ac:dyDescent="0.25">
      <c r="A16" s="17">
        <v>4</v>
      </c>
      <c r="B16" s="18" t="s">
        <v>51</v>
      </c>
      <c r="C16" s="18" t="s">
        <v>52</v>
      </c>
      <c r="D16" s="18" t="s">
        <v>53</v>
      </c>
      <c r="E16" s="18" t="s">
        <v>54</v>
      </c>
      <c r="F16" s="18" t="s">
        <v>55</v>
      </c>
      <c r="G16" s="18" t="s">
        <v>43</v>
      </c>
      <c r="H16" s="18" t="s">
        <v>34</v>
      </c>
      <c r="I16" s="18" t="s">
        <v>44</v>
      </c>
      <c r="J16" s="18" t="s">
        <v>45</v>
      </c>
      <c r="K16" s="18" t="s">
        <v>37</v>
      </c>
      <c r="L16" s="18">
        <v>16</v>
      </c>
      <c r="M16" s="19">
        <v>3550000</v>
      </c>
      <c r="N16" s="19">
        <v>0</v>
      </c>
      <c r="O16" s="19">
        <v>0</v>
      </c>
      <c r="P16" s="19">
        <v>3550000</v>
      </c>
      <c r="Q16" s="19">
        <v>177500</v>
      </c>
      <c r="R16" s="60">
        <v>3372500</v>
      </c>
    </row>
    <row r="17" spans="1:18" x14ac:dyDescent="0.25">
      <c r="A17" s="17">
        <v>5</v>
      </c>
      <c r="B17" s="18" t="s">
        <v>56</v>
      </c>
      <c r="C17" s="18" t="s">
        <v>57</v>
      </c>
      <c r="D17" s="18" t="s">
        <v>58</v>
      </c>
      <c r="E17" s="18" t="s">
        <v>59</v>
      </c>
      <c r="F17" s="18" t="s">
        <v>60</v>
      </c>
      <c r="G17" s="18" t="s">
        <v>43</v>
      </c>
      <c r="H17" s="18" t="s">
        <v>34</v>
      </c>
      <c r="I17" s="18" t="s">
        <v>44</v>
      </c>
      <c r="J17" s="18" t="s">
        <v>45</v>
      </c>
      <c r="K17" s="18" t="s">
        <v>37</v>
      </c>
      <c r="L17" s="18">
        <v>18</v>
      </c>
      <c r="M17" s="19">
        <v>3550000</v>
      </c>
      <c r="N17" s="19">
        <v>0</v>
      </c>
      <c r="O17" s="19">
        <v>0</v>
      </c>
      <c r="P17" s="19">
        <v>3550000</v>
      </c>
      <c r="Q17" s="19">
        <v>177500</v>
      </c>
      <c r="R17" s="60">
        <v>3372500</v>
      </c>
    </row>
    <row r="18" spans="1:18" x14ac:dyDescent="0.25">
      <c r="A18" s="17">
        <v>6</v>
      </c>
      <c r="B18" s="18" t="s">
        <v>61</v>
      </c>
      <c r="C18" s="18" t="s">
        <v>62</v>
      </c>
      <c r="D18" s="18" t="s">
        <v>63</v>
      </c>
      <c r="E18" s="18" t="s">
        <v>64</v>
      </c>
      <c r="F18" s="18" t="s">
        <v>65</v>
      </c>
      <c r="G18" s="18" t="s">
        <v>43</v>
      </c>
      <c r="H18" s="18" t="s">
        <v>34</v>
      </c>
      <c r="I18" s="18" t="s">
        <v>44</v>
      </c>
      <c r="J18" s="18" t="s">
        <v>45</v>
      </c>
      <c r="K18" s="18" t="s">
        <v>37</v>
      </c>
      <c r="L18" s="18">
        <v>15</v>
      </c>
      <c r="M18" s="19">
        <v>3550000</v>
      </c>
      <c r="N18" s="19">
        <v>2484999.9999999995</v>
      </c>
      <c r="O18" s="19">
        <v>0</v>
      </c>
      <c r="P18" s="19">
        <v>1065000.0000000005</v>
      </c>
      <c r="Q18" s="19">
        <v>177500</v>
      </c>
      <c r="R18" s="60">
        <v>887500.00000000047</v>
      </c>
    </row>
    <row r="19" spans="1:18" x14ac:dyDescent="0.25">
      <c r="A19" s="17">
        <v>7</v>
      </c>
      <c r="B19" s="18" t="s">
        <v>66</v>
      </c>
      <c r="C19" s="18" t="s">
        <v>67</v>
      </c>
      <c r="D19" s="18" t="s">
        <v>68</v>
      </c>
      <c r="E19" s="18" t="s">
        <v>69</v>
      </c>
      <c r="F19" s="18" t="s">
        <v>70</v>
      </c>
      <c r="G19" s="18" t="s">
        <v>33</v>
      </c>
      <c r="H19" s="18" t="s">
        <v>34</v>
      </c>
      <c r="I19" s="18" t="s">
        <v>44</v>
      </c>
      <c r="J19" s="18" t="s">
        <v>45</v>
      </c>
      <c r="K19" s="18" t="s">
        <v>37</v>
      </c>
      <c r="L19" s="18">
        <v>15</v>
      </c>
      <c r="M19" s="19">
        <v>3550000</v>
      </c>
      <c r="N19" s="19">
        <v>0</v>
      </c>
      <c r="O19" s="19">
        <v>0</v>
      </c>
      <c r="P19" s="19">
        <v>3550000</v>
      </c>
      <c r="Q19" s="19">
        <v>177500</v>
      </c>
      <c r="R19" s="60">
        <v>3372500</v>
      </c>
    </row>
    <row r="20" spans="1:18" x14ac:dyDescent="0.25">
      <c r="A20" s="17">
        <v>8</v>
      </c>
      <c r="B20" s="18" t="s">
        <v>71</v>
      </c>
      <c r="C20" s="18" t="s">
        <v>72</v>
      </c>
      <c r="D20" s="18" t="s">
        <v>73</v>
      </c>
      <c r="E20" s="18" t="s">
        <v>74</v>
      </c>
      <c r="F20" s="18" t="s">
        <v>75</v>
      </c>
      <c r="G20" s="18" t="s">
        <v>33</v>
      </c>
      <c r="H20" s="18" t="s">
        <v>34</v>
      </c>
      <c r="I20" s="18" t="s">
        <v>44</v>
      </c>
      <c r="J20" s="18" t="s">
        <v>45</v>
      </c>
      <c r="K20" s="18" t="s">
        <v>37</v>
      </c>
      <c r="L20" s="18">
        <v>15</v>
      </c>
      <c r="M20" s="19">
        <v>3550000</v>
      </c>
      <c r="N20" s="19">
        <v>0</v>
      </c>
      <c r="O20" s="19">
        <v>0</v>
      </c>
      <c r="P20" s="19">
        <v>3550000</v>
      </c>
      <c r="Q20" s="19">
        <v>177500</v>
      </c>
      <c r="R20" s="60">
        <v>3372500</v>
      </c>
    </row>
    <row r="21" spans="1:18" x14ac:dyDescent="0.25">
      <c r="A21" s="17">
        <v>9</v>
      </c>
      <c r="B21" s="18" t="s">
        <v>76</v>
      </c>
      <c r="C21" s="18" t="s">
        <v>77</v>
      </c>
      <c r="D21" s="18" t="s">
        <v>78</v>
      </c>
      <c r="E21" s="18" t="s">
        <v>79</v>
      </c>
      <c r="F21" s="18" t="s">
        <v>80</v>
      </c>
      <c r="G21" s="18" t="s">
        <v>33</v>
      </c>
      <c r="H21" s="18" t="s">
        <v>34</v>
      </c>
      <c r="I21" s="18" t="s">
        <v>44</v>
      </c>
      <c r="J21" s="18" t="s">
        <v>45</v>
      </c>
      <c r="K21" s="18" t="s">
        <v>37</v>
      </c>
      <c r="L21" s="18">
        <v>15</v>
      </c>
      <c r="M21" s="19">
        <v>3550000</v>
      </c>
      <c r="N21" s="19">
        <v>0</v>
      </c>
      <c r="O21" s="19">
        <v>0</v>
      </c>
      <c r="P21" s="19">
        <v>3550000</v>
      </c>
      <c r="Q21" s="19">
        <v>177500</v>
      </c>
      <c r="R21" s="60">
        <v>3372500</v>
      </c>
    </row>
    <row r="22" spans="1:18" x14ac:dyDescent="0.25">
      <c r="A22" s="17">
        <v>10</v>
      </c>
      <c r="B22" s="18" t="s">
        <v>81</v>
      </c>
      <c r="C22" s="18" t="s">
        <v>82</v>
      </c>
      <c r="D22" s="18" t="s">
        <v>83</v>
      </c>
      <c r="E22" s="18" t="s">
        <v>84</v>
      </c>
      <c r="F22" s="18" t="s">
        <v>85</v>
      </c>
      <c r="G22" s="18" t="s">
        <v>33</v>
      </c>
      <c r="H22" s="18" t="s">
        <v>34</v>
      </c>
      <c r="I22" s="18" t="s">
        <v>44</v>
      </c>
      <c r="J22" s="18" t="s">
        <v>45</v>
      </c>
      <c r="K22" s="18" t="s">
        <v>37</v>
      </c>
      <c r="L22" s="18">
        <v>15</v>
      </c>
      <c r="M22" s="19">
        <v>3550000</v>
      </c>
      <c r="N22" s="19">
        <v>0</v>
      </c>
      <c r="O22" s="19">
        <v>0</v>
      </c>
      <c r="P22" s="19">
        <v>3550000</v>
      </c>
      <c r="Q22" s="19">
        <v>177500</v>
      </c>
      <c r="R22" s="60">
        <v>3372500</v>
      </c>
    </row>
    <row r="23" spans="1:18" x14ac:dyDescent="0.25">
      <c r="A23" s="17">
        <v>11</v>
      </c>
      <c r="B23" s="18" t="s">
        <v>86</v>
      </c>
      <c r="C23" s="18" t="s">
        <v>87</v>
      </c>
      <c r="D23" s="18" t="s">
        <v>88</v>
      </c>
      <c r="E23" s="18" t="s">
        <v>89</v>
      </c>
      <c r="F23" s="18" t="s">
        <v>90</v>
      </c>
      <c r="G23" s="18" t="s">
        <v>43</v>
      </c>
      <c r="H23" s="18" t="s">
        <v>34</v>
      </c>
      <c r="I23" s="18" t="s">
        <v>91</v>
      </c>
      <c r="J23" s="18" t="s">
        <v>92</v>
      </c>
      <c r="K23" s="18" t="s">
        <v>37</v>
      </c>
      <c r="L23" s="18">
        <v>12</v>
      </c>
      <c r="M23" s="19">
        <v>4250000</v>
      </c>
      <c r="N23" s="19">
        <v>0</v>
      </c>
      <c r="O23" s="19">
        <v>0</v>
      </c>
      <c r="P23" s="19">
        <v>4250000</v>
      </c>
      <c r="Q23" s="19">
        <v>212500</v>
      </c>
      <c r="R23" s="60">
        <v>4037500</v>
      </c>
    </row>
    <row r="24" spans="1:18" x14ac:dyDescent="0.25">
      <c r="A24" s="17">
        <v>12</v>
      </c>
      <c r="B24" s="18" t="s">
        <v>93</v>
      </c>
      <c r="C24" s="18" t="s">
        <v>94</v>
      </c>
      <c r="D24" s="18" t="s">
        <v>95</v>
      </c>
      <c r="E24" s="18" t="s">
        <v>96</v>
      </c>
      <c r="F24" s="18" t="s">
        <v>97</v>
      </c>
      <c r="G24" s="18" t="s">
        <v>33</v>
      </c>
      <c r="H24" s="18" t="s">
        <v>34</v>
      </c>
      <c r="I24" s="18" t="s">
        <v>98</v>
      </c>
      <c r="J24" s="18" t="s">
        <v>99</v>
      </c>
      <c r="K24" s="18" t="s">
        <v>37</v>
      </c>
      <c r="L24" s="18">
        <v>19</v>
      </c>
      <c r="M24" s="19">
        <v>4250000</v>
      </c>
      <c r="N24" s="19">
        <v>0</v>
      </c>
      <c r="O24" s="19">
        <v>0</v>
      </c>
      <c r="P24" s="19">
        <v>4250000</v>
      </c>
      <c r="Q24" s="19">
        <v>212500</v>
      </c>
      <c r="R24" s="60">
        <v>4037500</v>
      </c>
    </row>
    <row r="25" spans="1:18" x14ac:dyDescent="0.25">
      <c r="A25" s="17">
        <v>13</v>
      </c>
      <c r="B25" s="18" t="s">
        <v>100</v>
      </c>
      <c r="C25" s="18" t="s">
        <v>101</v>
      </c>
      <c r="D25" s="18" t="s">
        <v>102</v>
      </c>
      <c r="E25" s="18" t="s">
        <v>103</v>
      </c>
      <c r="F25" s="18" t="s">
        <v>104</v>
      </c>
      <c r="G25" s="18" t="s">
        <v>33</v>
      </c>
      <c r="H25" s="18" t="s">
        <v>34</v>
      </c>
      <c r="I25" s="18" t="s">
        <v>98</v>
      </c>
      <c r="J25" s="18" t="s">
        <v>99</v>
      </c>
      <c r="K25" s="18" t="s">
        <v>37</v>
      </c>
      <c r="L25" s="18">
        <v>14</v>
      </c>
      <c r="M25" s="19">
        <v>4250000</v>
      </c>
      <c r="N25" s="19">
        <v>0</v>
      </c>
      <c r="O25" s="19">
        <v>0</v>
      </c>
      <c r="P25" s="19">
        <v>4250000</v>
      </c>
      <c r="Q25" s="19">
        <v>212500</v>
      </c>
      <c r="R25" s="60">
        <v>4037500</v>
      </c>
    </row>
    <row r="26" spans="1:18" x14ac:dyDescent="0.25">
      <c r="A26" s="17">
        <v>14</v>
      </c>
      <c r="B26" s="18" t="s">
        <v>105</v>
      </c>
      <c r="C26" s="18" t="s">
        <v>106</v>
      </c>
      <c r="D26" s="18" t="s">
        <v>107</v>
      </c>
      <c r="E26" s="18" t="s">
        <v>108</v>
      </c>
      <c r="F26" s="18" t="s">
        <v>109</v>
      </c>
      <c r="G26" s="18" t="s">
        <v>33</v>
      </c>
      <c r="H26" s="18" t="s">
        <v>34</v>
      </c>
      <c r="I26" s="18" t="s">
        <v>98</v>
      </c>
      <c r="J26" s="18" t="s">
        <v>99</v>
      </c>
      <c r="K26" s="18" t="s">
        <v>37</v>
      </c>
      <c r="L26" s="18">
        <v>14</v>
      </c>
      <c r="M26" s="19">
        <v>4250000</v>
      </c>
      <c r="N26" s="19">
        <v>0</v>
      </c>
      <c r="O26" s="19">
        <v>0</v>
      </c>
      <c r="P26" s="19">
        <v>4250000</v>
      </c>
      <c r="Q26" s="19">
        <v>212500</v>
      </c>
      <c r="R26" s="60">
        <v>4037500</v>
      </c>
    </row>
    <row r="27" spans="1:18" x14ac:dyDescent="0.25">
      <c r="A27" s="17">
        <v>15</v>
      </c>
      <c r="B27" s="18" t="s">
        <v>110</v>
      </c>
      <c r="C27" s="18" t="s">
        <v>111</v>
      </c>
      <c r="D27" s="18" t="s">
        <v>95</v>
      </c>
      <c r="E27" s="18" t="s">
        <v>112</v>
      </c>
      <c r="F27" s="18" t="s">
        <v>113</v>
      </c>
      <c r="G27" s="18" t="s">
        <v>33</v>
      </c>
      <c r="H27" s="18" t="s">
        <v>34</v>
      </c>
      <c r="I27" s="18" t="s">
        <v>98</v>
      </c>
      <c r="J27" s="18" t="s">
        <v>99</v>
      </c>
      <c r="K27" s="18" t="s">
        <v>37</v>
      </c>
      <c r="L27" s="18">
        <v>14</v>
      </c>
      <c r="M27" s="19">
        <v>4250000</v>
      </c>
      <c r="N27" s="19">
        <v>0</v>
      </c>
      <c r="O27" s="19">
        <v>0</v>
      </c>
      <c r="P27" s="19">
        <v>4250000</v>
      </c>
      <c r="Q27" s="19">
        <v>212500</v>
      </c>
      <c r="R27" s="60">
        <v>4037500</v>
      </c>
    </row>
    <row r="28" spans="1:18" x14ac:dyDescent="0.25">
      <c r="A28" s="17">
        <v>16</v>
      </c>
      <c r="B28" s="18" t="s">
        <v>114</v>
      </c>
      <c r="C28" s="18" t="s">
        <v>115</v>
      </c>
      <c r="D28" s="18" t="s">
        <v>116</v>
      </c>
      <c r="E28" s="18" t="s">
        <v>117</v>
      </c>
      <c r="F28" s="18" t="s">
        <v>118</v>
      </c>
      <c r="G28" s="18" t="s">
        <v>33</v>
      </c>
      <c r="H28" s="18" t="s">
        <v>34</v>
      </c>
      <c r="I28" s="18" t="s">
        <v>98</v>
      </c>
      <c r="J28" s="18" t="s">
        <v>99</v>
      </c>
      <c r="K28" s="18" t="s">
        <v>37</v>
      </c>
      <c r="L28" s="18">
        <v>11</v>
      </c>
      <c r="M28" s="19">
        <v>4250000</v>
      </c>
      <c r="N28" s="19">
        <v>0</v>
      </c>
      <c r="O28" s="19">
        <v>0</v>
      </c>
      <c r="P28" s="19">
        <v>4250000</v>
      </c>
      <c r="Q28" s="19">
        <v>212500</v>
      </c>
      <c r="R28" s="60">
        <v>4037500</v>
      </c>
    </row>
    <row r="29" spans="1:18" x14ac:dyDescent="0.25">
      <c r="A29" s="17">
        <v>17</v>
      </c>
      <c r="B29" s="18" t="s">
        <v>119</v>
      </c>
      <c r="C29" s="18" t="s">
        <v>120</v>
      </c>
      <c r="D29" s="18" t="s">
        <v>68</v>
      </c>
      <c r="E29" s="18" t="s">
        <v>121</v>
      </c>
      <c r="F29" s="18" t="s">
        <v>104</v>
      </c>
      <c r="G29" s="18" t="s">
        <v>33</v>
      </c>
      <c r="H29" s="18" t="s">
        <v>34</v>
      </c>
      <c r="I29" s="18" t="s">
        <v>98</v>
      </c>
      <c r="J29" s="18" t="s">
        <v>99</v>
      </c>
      <c r="K29" s="18" t="s">
        <v>37</v>
      </c>
      <c r="L29" s="18">
        <v>14</v>
      </c>
      <c r="M29" s="19">
        <v>4250000</v>
      </c>
      <c r="N29" s="19">
        <v>0</v>
      </c>
      <c r="O29" s="19">
        <v>0</v>
      </c>
      <c r="P29" s="19">
        <v>4250000</v>
      </c>
      <c r="Q29" s="19">
        <v>212500</v>
      </c>
      <c r="R29" s="60">
        <v>4037500</v>
      </c>
    </row>
    <row r="30" spans="1:18" x14ac:dyDescent="0.25">
      <c r="A30" s="17">
        <v>18</v>
      </c>
      <c r="B30" s="18" t="s">
        <v>122</v>
      </c>
      <c r="C30" s="18" t="s">
        <v>123</v>
      </c>
      <c r="D30" s="18" t="s">
        <v>124</v>
      </c>
      <c r="E30" s="18" t="s">
        <v>125</v>
      </c>
      <c r="F30" s="18" t="s">
        <v>126</v>
      </c>
      <c r="G30" s="18" t="s">
        <v>33</v>
      </c>
      <c r="H30" s="18" t="s">
        <v>34</v>
      </c>
      <c r="I30" s="18" t="s">
        <v>98</v>
      </c>
      <c r="J30" s="18" t="s">
        <v>99</v>
      </c>
      <c r="K30" s="18" t="s">
        <v>37</v>
      </c>
      <c r="L30" s="18">
        <v>14</v>
      </c>
      <c r="M30" s="19">
        <v>4250000</v>
      </c>
      <c r="N30" s="19">
        <v>0</v>
      </c>
      <c r="O30" s="19">
        <v>0</v>
      </c>
      <c r="P30" s="19">
        <v>4250000</v>
      </c>
      <c r="Q30" s="19">
        <v>212500</v>
      </c>
      <c r="R30" s="60">
        <v>4037500</v>
      </c>
    </row>
    <row r="31" spans="1:18" x14ac:dyDescent="0.25">
      <c r="A31" s="17">
        <v>19</v>
      </c>
      <c r="B31" s="18" t="s">
        <v>127</v>
      </c>
      <c r="C31" s="18" t="s">
        <v>128</v>
      </c>
      <c r="D31" s="18" t="s">
        <v>129</v>
      </c>
      <c r="E31" s="18" t="s">
        <v>130</v>
      </c>
      <c r="F31" s="18" t="s">
        <v>131</v>
      </c>
      <c r="G31" s="18" t="s">
        <v>33</v>
      </c>
      <c r="H31" s="18" t="s">
        <v>34</v>
      </c>
      <c r="I31" s="18" t="s">
        <v>132</v>
      </c>
      <c r="J31" s="18" t="s">
        <v>133</v>
      </c>
      <c r="K31" s="18" t="s">
        <v>37</v>
      </c>
      <c r="L31" s="18">
        <v>21</v>
      </c>
      <c r="M31" s="19">
        <v>4250000</v>
      </c>
      <c r="N31" s="19">
        <v>0</v>
      </c>
      <c r="O31" s="19">
        <v>0</v>
      </c>
      <c r="P31" s="19">
        <v>4250000</v>
      </c>
      <c r="Q31" s="19">
        <v>212500</v>
      </c>
      <c r="R31" s="60">
        <v>4037500</v>
      </c>
    </row>
    <row r="32" spans="1:18" x14ac:dyDescent="0.25">
      <c r="A32" s="17">
        <v>20</v>
      </c>
      <c r="B32" s="18" t="s">
        <v>134</v>
      </c>
      <c r="C32" s="18" t="s">
        <v>135</v>
      </c>
      <c r="D32" s="18" t="s">
        <v>136</v>
      </c>
      <c r="E32" s="18" t="s">
        <v>137</v>
      </c>
      <c r="F32" s="18" t="s">
        <v>138</v>
      </c>
      <c r="G32" s="18" t="s">
        <v>33</v>
      </c>
      <c r="H32" s="18" t="s">
        <v>34</v>
      </c>
      <c r="I32" s="18" t="s">
        <v>139</v>
      </c>
      <c r="J32" s="18" t="s">
        <v>140</v>
      </c>
      <c r="K32" s="18" t="s">
        <v>37</v>
      </c>
      <c r="L32" s="18">
        <v>17</v>
      </c>
      <c r="M32" s="19">
        <v>4250000</v>
      </c>
      <c r="N32" s="19">
        <v>2975000</v>
      </c>
      <c r="O32" s="19">
        <v>0</v>
      </c>
      <c r="P32" s="19">
        <v>1275000</v>
      </c>
      <c r="Q32" s="19">
        <v>212500</v>
      </c>
      <c r="R32" s="60">
        <v>1062500</v>
      </c>
    </row>
    <row r="33" spans="1:18" x14ac:dyDescent="0.25">
      <c r="A33" s="17">
        <v>21</v>
      </c>
      <c r="B33" s="18" t="s">
        <v>141</v>
      </c>
      <c r="C33" s="18" t="s">
        <v>142</v>
      </c>
      <c r="D33" s="18" t="s">
        <v>143</v>
      </c>
      <c r="E33" s="18" t="s">
        <v>144</v>
      </c>
      <c r="F33" s="18" t="s">
        <v>145</v>
      </c>
      <c r="G33" s="18" t="s">
        <v>33</v>
      </c>
      <c r="H33" s="18" t="s">
        <v>34</v>
      </c>
      <c r="I33" s="18" t="s">
        <v>139</v>
      </c>
      <c r="J33" s="18" t="s">
        <v>140</v>
      </c>
      <c r="K33" s="18" t="s">
        <v>37</v>
      </c>
      <c r="L33" s="18">
        <v>18</v>
      </c>
      <c r="M33" s="19">
        <v>4250000</v>
      </c>
      <c r="N33" s="19">
        <v>0</v>
      </c>
      <c r="O33" s="19">
        <v>0</v>
      </c>
      <c r="P33" s="19">
        <v>4250000</v>
      </c>
      <c r="Q33" s="19">
        <v>212500</v>
      </c>
      <c r="R33" s="60">
        <v>4037500</v>
      </c>
    </row>
    <row r="34" spans="1:18" x14ac:dyDescent="0.25">
      <c r="A34" s="17">
        <v>22</v>
      </c>
      <c r="B34" s="18" t="s">
        <v>146</v>
      </c>
      <c r="C34" s="18" t="s">
        <v>147</v>
      </c>
      <c r="D34" s="18" t="s">
        <v>148</v>
      </c>
      <c r="E34" s="18" t="s">
        <v>149</v>
      </c>
      <c r="F34" s="18" t="s">
        <v>150</v>
      </c>
      <c r="G34" s="18" t="s">
        <v>43</v>
      </c>
      <c r="H34" s="18" t="s">
        <v>34</v>
      </c>
      <c r="I34" s="18" t="s">
        <v>151</v>
      </c>
      <c r="J34" s="18" t="s">
        <v>152</v>
      </c>
      <c r="K34" s="18" t="s">
        <v>37</v>
      </c>
      <c r="L34" s="18">
        <v>12</v>
      </c>
      <c r="M34" s="19">
        <v>3550000</v>
      </c>
      <c r="N34" s="19">
        <v>2484999.9999999995</v>
      </c>
      <c r="O34" s="19">
        <v>0</v>
      </c>
      <c r="P34" s="19">
        <v>1065000.0000000005</v>
      </c>
      <c r="Q34" s="19">
        <v>177500</v>
      </c>
      <c r="R34" s="60">
        <v>887500.00000000047</v>
      </c>
    </row>
    <row r="35" spans="1:18" x14ac:dyDescent="0.25">
      <c r="A35" s="17">
        <v>23</v>
      </c>
      <c r="B35" s="18" t="s">
        <v>153</v>
      </c>
      <c r="C35" s="18" t="s">
        <v>154</v>
      </c>
      <c r="D35" s="18" t="s">
        <v>155</v>
      </c>
      <c r="E35" s="18" t="s">
        <v>156</v>
      </c>
      <c r="F35" s="18" t="s">
        <v>157</v>
      </c>
      <c r="G35" s="18" t="s">
        <v>43</v>
      </c>
      <c r="H35" s="18" t="s">
        <v>34</v>
      </c>
      <c r="I35" s="18" t="s">
        <v>158</v>
      </c>
      <c r="J35" s="18" t="s">
        <v>159</v>
      </c>
      <c r="K35" s="18" t="s">
        <v>37</v>
      </c>
      <c r="L35" s="18">
        <v>15</v>
      </c>
      <c r="M35" s="19">
        <v>3550000</v>
      </c>
      <c r="N35" s="19">
        <v>0</v>
      </c>
      <c r="O35" s="19">
        <v>0</v>
      </c>
      <c r="P35" s="19">
        <v>3550000</v>
      </c>
      <c r="Q35" s="19">
        <v>177500</v>
      </c>
      <c r="R35" s="60">
        <v>3372500</v>
      </c>
    </row>
    <row r="36" spans="1:18" x14ac:dyDescent="0.25">
      <c r="A36" s="17">
        <v>24</v>
      </c>
      <c r="B36" s="18" t="s">
        <v>160</v>
      </c>
      <c r="C36" s="18" t="s">
        <v>161</v>
      </c>
      <c r="D36" s="18" t="s">
        <v>40</v>
      </c>
      <c r="E36" s="18" t="s">
        <v>162</v>
      </c>
      <c r="F36" s="18" t="s">
        <v>163</v>
      </c>
      <c r="G36" s="18" t="s">
        <v>43</v>
      </c>
      <c r="H36" s="18" t="s">
        <v>34</v>
      </c>
      <c r="I36" s="18" t="s">
        <v>164</v>
      </c>
      <c r="J36" s="18" t="s">
        <v>165</v>
      </c>
      <c r="K36" s="18" t="s">
        <v>37</v>
      </c>
      <c r="L36" s="18">
        <v>17</v>
      </c>
      <c r="M36" s="19">
        <v>3550000</v>
      </c>
      <c r="N36" s="19">
        <v>0</v>
      </c>
      <c r="O36" s="19">
        <v>0</v>
      </c>
      <c r="P36" s="19">
        <v>3550000</v>
      </c>
      <c r="Q36" s="19">
        <v>177500</v>
      </c>
      <c r="R36" s="60">
        <v>3372500</v>
      </c>
    </row>
    <row r="37" spans="1:18" x14ac:dyDescent="0.25">
      <c r="A37" s="17">
        <v>25</v>
      </c>
      <c r="B37" s="18" t="s">
        <v>166</v>
      </c>
      <c r="C37" s="18" t="s">
        <v>167</v>
      </c>
      <c r="D37" s="18" t="s">
        <v>168</v>
      </c>
      <c r="E37" s="18" t="s">
        <v>169</v>
      </c>
      <c r="F37" s="18" t="s">
        <v>170</v>
      </c>
      <c r="G37" s="18" t="s">
        <v>43</v>
      </c>
      <c r="H37" s="18" t="s">
        <v>34</v>
      </c>
      <c r="I37" s="18" t="s">
        <v>164</v>
      </c>
      <c r="J37" s="18" t="s">
        <v>165</v>
      </c>
      <c r="K37" s="18" t="s">
        <v>37</v>
      </c>
      <c r="L37" s="18">
        <v>17</v>
      </c>
      <c r="M37" s="19">
        <v>3550000</v>
      </c>
      <c r="N37" s="19">
        <v>0</v>
      </c>
      <c r="O37" s="19">
        <v>0</v>
      </c>
      <c r="P37" s="19">
        <v>3550000</v>
      </c>
      <c r="Q37" s="19">
        <v>177500</v>
      </c>
      <c r="R37" s="60">
        <v>3372500</v>
      </c>
    </row>
    <row r="38" spans="1:18" x14ac:dyDescent="0.25">
      <c r="A38" s="17">
        <v>26</v>
      </c>
      <c r="B38" s="18" t="s">
        <v>171</v>
      </c>
      <c r="C38" s="18" t="s">
        <v>172</v>
      </c>
      <c r="D38" s="18" t="s">
        <v>173</v>
      </c>
      <c r="E38" s="18" t="s">
        <v>174</v>
      </c>
      <c r="F38" s="18" t="s">
        <v>175</v>
      </c>
      <c r="G38" s="18" t="s">
        <v>43</v>
      </c>
      <c r="H38" s="18" t="s">
        <v>34</v>
      </c>
      <c r="I38" s="18" t="s">
        <v>164</v>
      </c>
      <c r="J38" s="18" t="s">
        <v>165</v>
      </c>
      <c r="K38" s="18" t="s">
        <v>37</v>
      </c>
      <c r="L38" s="18">
        <v>17</v>
      </c>
      <c r="M38" s="19">
        <v>3550000</v>
      </c>
      <c r="N38" s="19">
        <v>0</v>
      </c>
      <c r="O38" s="19">
        <v>0</v>
      </c>
      <c r="P38" s="19">
        <v>3550000</v>
      </c>
      <c r="Q38" s="19">
        <v>177500</v>
      </c>
      <c r="R38" s="60">
        <v>3372500</v>
      </c>
    </row>
    <row r="39" spans="1:18" x14ac:dyDescent="0.25">
      <c r="A39" s="17">
        <v>27</v>
      </c>
      <c r="B39" s="18" t="s">
        <v>176</v>
      </c>
      <c r="C39" s="18" t="s">
        <v>177</v>
      </c>
      <c r="D39" s="18" t="s">
        <v>178</v>
      </c>
      <c r="E39" s="18" t="s">
        <v>179</v>
      </c>
      <c r="F39" s="18" t="s">
        <v>180</v>
      </c>
      <c r="G39" s="18" t="s">
        <v>43</v>
      </c>
      <c r="H39" s="18" t="s">
        <v>34</v>
      </c>
      <c r="I39" s="18" t="s">
        <v>164</v>
      </c>
      <c r="J39" s="18" t="s">
        <v>165</v>
      </c>
      <c r="K39" s="18" t="s">
        <v>37</v>
      </c>
      <c r="L39" s="18">
        <v>17</v>
      </c>
      <c r="M39" s="19">
        <v>3550000</v>
      </c>
      <c r="N39" s="19">
        <v>0</v>
      </c>
      <c r="O39" s="19">
        <v>0</v>
      </c>
      <c r="P39" s="19">
        <v>3550000</v>
      </c>
      <c r="Q39" s="19">
        <v>177500</v>
      </c>
      <c r="R39" s="60">
        <v>3372500</v>
      </c>
    </row>
    <row r="40" spans="1:18" x14ac:dyDescent="0.25">
      <c r="A40" s="17">
        <v>28</v>
      </c>
      <c r="B40" s="18" t="s">
        <v>181</v>
      </c>
      <c r="C40" s="18" t="s">
        <v>182</v>
      </c>
      <c r="D40" s="18" t="s">
        <v>183</v>
      </c>
      <c r="E40" s="18" t="s">
        <v>184</v>
      </c>
      <c r="F40" s="18" t="s">
        <v>185</v>
      </c>
      <c r="G40" s="18" t="s">
        <v>43</v>
      </c>
      <c r="H40" s="18" t="s">
        <v>34</v>
      </c>
      <c r="I40" s="18" t="s">
        <v>164</v>
      </c>
      <c r="J40" s="18" t="s">
        <v>165</v>
      </c>
      <c r="K40" s="18" t="s">
        <v>37</v>
      </c>
      <c r="L40" s="18">
        <v>17</v>
      </c>
      <c r="M40" s="19">
        <v>3550000</v>
      </c>
      <c r="N40" s="19">
        <v>0</v>
      </c>
      <c r="O40" s="19">
        <v>0</v>
      </c>
      <c r="P40" s="19">
        <v>3550000</v>
      </c>
      <c r="Q40" s="19">
        <v>177500</v>
      </c>
      <c r="R40" s="60">
        <v>3372500</v>
      </c>
    </row>
    <row r="41" spans="1:18" x14ac:dyDescent="0.25">
      <c r="A41" s="17">
        <v>29</v>
      </c>
      <c r="B41" s="18" t="s">
        <v>186</v>
      </c>
      <c r="C41" s="18" t="s">
        <v>187</v>
      </c>
      <c r="D41" s="18" t="s">
        <v>188</v>
      </c>
      <c r="E41" s="18" t="s">
        <v>189</v>
      </c>
      <c r="F41" s="18" t="s">
        <v>190</v>
      </c>
      <c r="G41" s="18" t="s">
        <v>43</v>
      </c>
      <c r="H41" s="18" t="s">
        <v>34</v>
      </c>
      <c r="I41" s="18" t="s">
        <v>164</v>
      </c>
      <c r="J41" s="18" t="s">
        <v>165</v>
      </c>
      <c r="K41" s="18" t="s">
        <v>37</v>
      </c>
      <c r="L41" s="18">
        <v>17</v>
      </c>
      <c r="M41" s="19">
        <v>3550000</v>
      </c>
      <c r="N41" s="19">
        <v>0</v>
      </c>
      <c r="O41" s="19">
        <v>0</v>
      </c>
      <c r="P41" s="19">
        <v>3550000</v>
      </c>
      <c r="Q41" s="19">
        <v>177500</v>
      </c>
      <c r="R41" s="60">
        <v>3372500</v>
      </c>
    </row>
    <row r="42" spans="1:18" x14ac:dyDescent="0.25">
      <c r="A42" s="17">
        <v>30</v>
      </c>
      <c r="B42" s="18" t="s">
        <v>191</v>
      </c>
      <c r="C42" s="18" t="s">
        <v>192</v>
      </c>
      <c r="D42" s="18" t="s">
        <v>193</v>
      </c>
      <c r="E42" s="18" t="s">
        <v>194</v>
      </c>
      <c r="F42" s="18" t="s">
        <v>195</v>
      </c>
      <c r="G42" s="18" t="s">
        <v>33</v>
      </c>
      <c r="H42" s="18" t="s">
        <v>34</v>
      </c>
      <c r="I42" s="18" t="s">
        <v>164</v>
      </c>
      <c r="J42" s="18" t="s">
        <v>165</v>
      </c>
      <c r="K42" s="18" t="s">
        <v>37</v>
      </c>
      <c r="L42" s="18">
        <v>17</v>
      </c>
      <c r="M42" s="19">
        <v>3550000</v>
      </c>
      <c r="N42" s="19">
        <v>0</v>
      </c>
      <c r="O42" s="19">
        <v>0</v>
      </c>
      <c r="P42" s="19">
        <v>3550000</v>
      </c>
      <c r="Q42" s="19">
        <v>177500</v>
      </c>
      <c r="R42" s="60">
        <v>3372500</v>
      </c>
    </row>
    <row r="43" spans="1:18" x14ac:dyDescent="0.25">
      <c r="A43" s="17">
        <v>31</v>
      </c>
      <c r="B43" s="18" t="s">
        <v>196</v>
      </c>
      <c r="C43" s="18" t="s">
        <v>197</v>
      </c>
      <c r="D43" s="18" t="s">
        <v>95</v>
      </c>
      <c r="E43" s="18" t="s">
        <v>198</v>
      </c>
      <c r="F43" s="18" t="s">
        <v>199</v>
      </c>
      <c r="G43" s="18" t="s">
        <v>43</v>
      </c>
      <c r="H43" s="18" t="s">
        <v>34</v>
      </c>
      <c r="I43" s="18" t="s">
        <v>164</v>
      </c>
      <c r="J43" s="18" t="s">
        <v>165</v>
      </c>
      <c r="K43" s="18" t="s">
        <v>37</v>
      </c>
      <c r="L43" s="18">
        <v>14</v>
      </c>
      <c r="M43" s="19">
        <v>3550000</v>
      </c>
      <c r="N43" s="19">
        <v>0</v>
      </c>
      <c r="O43" s="19">
        <v>0</v>
      </c>
      <c r="P43" s="19">
        <v>3550000</v>
      </c>
      <c r="Q43" s="19">
        <v>177500</v>
      </c>
      <c r="R43" s="60">
        <v>3372500</v>
      </c>
    </row>
    <row r="44" spans="1:18" x14ac:dyDescent="0.25">
      <c r="A44" s="17">
        <v>32</v>
      </c>
      <c r="B44" s="18" t="s">
        <v>200</v>
      </c>
      <c r="C44" s="18" t="s">
        <v>201</v>
      </c>
      <c r="D44" s="18" t="s">
        <v>188</v>
      </c>
      <c r="E44" s="18" t="s">
        <v>202</v>
      </c>
      <c r="F44" s="18" t="s">
        <v>203</v>
      </c>
      <c r="G44" s="18" t="s">
        <v>43</v>
      </c>
      <c r="H44" s="18" t="s">
        <v>34</v>
      </c>
      <c r="I44" s="18" t="s">
        <v>164</v>
      </c>
      <c r="J44" s="18" t="s">
        <v>165</v>
      </c>
      <c r="K44" s="18" t="s">
        <v>37</v>
      </c>
      <c r="L44" s="18">
        <v>17</v>
      </c>
      <c r="M44" s="19">
        <v>3550000</v>
      </c>
      <c r="N44" s="19">
        <v>0</v>
      </c>
      <c r="O44" s="19">
        <v>0</v>
      </c>
      <c r="P44" s="19">
        <v>3550000</v>
      </c>
      <c r="Q44" s="19">
        <v>177500</v>
      </c>
      <c r="R44" s="60">
        <v>3372500</v>
      </c>
    </row>
    <row r="45" spans="1:18" x14ac:dyDescent="0.25">
      <c r="A45" s="17">
        <v>33</v>
      </c>
      <c r="B45" s="18" t="s">
        <v>204</v>
      </c>
      <c r="C45" s="18" t="s">
        <v>205</v>
      </c>
      <c r="D45" s="18" t="s">
        <v>206</v>
      </c>
      <c r="E45" s="18" t="s">
        <v>207</v>
      </c>
      <c r="F45" s="18" t="s">
        <v>208</v>
      </c>
      <c r="G45" s="18" t="s">
        <v>43</v>
      </c>
      <c r="H45" s="18" t="s">
        <v>34</v>
      </c>
      <c r="I45" s="18" t="s">
        <v>164</v>
      </c>
      <c r="J45" s="18" t="s">
        <v>165</v>
      </c>
      <c r="K45" s="18" t="s">
        <v>37</v>
      </c>
      <c r="L45" s="18">
        <v>18</v>
      </c>
      <c r="M45" s="19">
        <v>3550000</v>
      </c>
      <c r="N45" s="19">
        <v>0</v>
      </c>
      <c r="O45" s="19">
        <v>0</v>
      </c>
      <c r="P45" s="19">
        <v>3550000</v>
      </c>
      <c r="Q45" s="19">
        <v>177500</v>
      </c>
      <c r="R45" s="60">
        <v>3372500</v>
      </c>
    </row>
    <row r="46" spans="1:18" x14ac:dyDescent="0.25">
      <c r="A46" s="17">
        <v>34</v>
      </c>
      <c r="B46" s="18" t="s">
        <v>209</v>
      </c>
      <c r="C46" s="18" t="s">
        <v>210</v>
      </c>
      <c r="D46" s="18" t="s">
        <v>211</v>
      </c>
      <c r="E46" s="18" t="s">
        <v>212</v>
      </c>
      <c r="F46" s="18" t="s">
        <v>213</v>
      </c>
      <c r="G46" s="18" t="s">
        <v>33</v>
      </c>
      <c r="H46" s="18" t="s">
        <v>214</v>
      </c>
      <c r="I46" s="18" t="s">
        <v>35</v>
      </c>
      <c r="J46" s="18" t="s">
        <v>36</v>
      </c>
      <c r="K46" s="18" t="s">
        <v>37</v>
      </c>
      <c r="L46" s="18">
        <v>7</v>
      </c>
      <c r="M46" s="19">
        <v>4250000</v>
      </c>
      <c r="N46" s="19">
        <v>0</v>
      </c>
      <c r="O46" s="19">
        <v>0</v>
      </c>
      <c r="P46" s="19">
        <v>4250000</v>
      </c>
      <c r="Q46" s="19">
        <v>212500</v>
      </c>
      <c r="R46" s="60">
        <v>4037500</v>
      </c>
    </row>
    <row r="47" spans="1:18" x14ac:dyDescent="0.25">
      <c r="A47" s="20">
        <v>35</v>
      </c>
      <c r="B47" s="21" t="s">
        <v>215</v>
      </c>
      <c r="C47" s="21" t="s">
        <v>216</v>
      </c>
      <c r="D47" s="21" t="s">
        <v>217</v>
      </c>
      <c r="E47" s="22" t="s">
        <v>218</v>
      </c>
      <c r="F47" s="22" t="s">
        <v>219</v>
      </c>
      <c r="G47" s="22" t="s">
        <v>33</v>
      </c>
      <c r="H47" s="22" t="s">
        <v>214</v>
      </c>
      <c r="I47" s="22" t="s">
        <v>44</v>
      </c>
      <c r="J47" s="22" t="s">
        <v>45</v>
      </c>
      <c r="K47" s="18" t="s">
        <v>37</v>
      </c>
      <c r="L47" s="18">
        <v>18</v>
      </c>
      <c r="M47" s="19">
        <v>3550000</v>
      </c>
      <c r="N47" s="19">
        <v>0</v>
      </c>
      <c r="O47" s="19">
        <v>0</v>
      </c>
      <c r="P47" s="19">
        <v>3550000</v>
      </c>
      <c r="Q47" s="19">
        <v>177500</v>
      </c>
      <c r="R47" s="60">
        <v>3372500</v>
      </c>
    </row>
    <row r="48" spans="1:18" x14ac:dyDescent="0.25">
      <c r="A48" s="17">
        <v>36</v>
      </c>
      <c r="B48" s="18" t="s">
        <v>220</v>
      </c>
      <c r="C48" s="18" t="s">
        <v>221</v>
      </c>
      <c r="D48" s="18" t="s">
        <v>222</v>
      </c>
      <c r="E48" s="18" t="s">
        <v>223</v>
      </c>
      <c r="F48" s="18" t="s">
        <v>224</v>
      </c>
      <c r="G48" s="18" t="s">
        <v>33</v>
      </c>
      <c r="H48" s="18" t="s">
        <v>214</v>
      </c>
      <c r="I48" s="18" t="s">
        <v>35</v>
      </c>
      <c r="J48" s="18" t="s">
        <v>36</v>
      </c>
      <c r="K48" s="18" t="s">
        <v>37</v>
      </c>
      <c r="L48" s="18">
        <v>14</v>
      </c>
      <c r="M48" s="19">
        <v>4250000</v>
      </c>
      <c r="N48" s="19">
        <v>0</v>
      </c>
      <c r="O48" s="19">
        <v>1062500</v>
      </c>
      <c r="P48" s="19">
        <v>3187500</v>
      </c>
      <c r="Q48" s="19">
        <v>212500</v>
      </c>
      <c r="R48" s="60">
        <v>2975000</v>
      </c>
    </row>
    <row r="49" spans="1:18" x14ac:dyDescent="0.25">
      <c r="A49" s="17">
        <v>37</v>
      </c>
      <c r="B49" s="18" t="s">
        <v>225</v>
      </c>
      <c r="C49" s="18" t="s">
        <v>226</v>
      </c>
      <c r="D49" s="18" t="s">
        <v>227</v>
      </c>
      <c r="E49" s="18" t="s">
        <v>228</v>
      </c>
      <c r="F49" s="18" t="s">
        <v>229</v>
      </c>
      <c r="G49" s="18" t="s">
        <v>33</v>
      </c>
      <c r="H49" s="18" t="s">
        <v>214</v>
      </c>
      <c r="I49" s="18" t="s">
        <v>35</v>
      </c>
      <c r="J49" s="18" t="s">
        <v>36</v>
      </c>
      <c r="K49" s="18" t="s">
        <v>37</v>
      </c>
      <c r="L49" s="18">
        <v>13</v>
      </c>
      <c r="M49" s="19">
        <v>4250000</v>
      </c>
      <c r="N49" s="19">
        <v>0</v>
      </c>
      <c r="O49" s="19">
        <v>2125000</v>
      </c>
      <c r="P49" s="19">
        <v>2125000</v>
      </c>
      <c r="Q49" s="19">
        <v>212500</v>
      </c>
      <c r="R49" s="60">
        <v>1912500</v>
      </c>
    </row>
    <row r="50" spans="1:18" x14ac:dyDescent="0.25">
      <c r="A50" s="17">
        <v>38</v>
      </c>
      <c r="B50" s="18" t="s">
        <v>230</v>
      </c>
      <c r="C50" s="18" t="s">
        <v>231</v>
      </c>
      <c r="D50" s="18" t="s">
        <v>232</v>
      </c>
      <c r="E50" s="18" t="s">
        <v>233</v>
      </c>
      <c r="F50" s="18" t="s">
        <v>234</v>
      </c>
      <c r="G50" s="18" t="s">
        <v>33</v>
      </c>
      <c r="H50" s="18" t="s">
        <v>214</v>
      </c>
      <c r="I50" s="18" t="s">
        <v>44</v>
      </c>
      <c r="J50" s="18" t="s">
        <v>45</v>
      </c>
      <c r="K50" s="18" t="s">
        <v>37</v>
      </c>
      <c r="L50" s="18">
        <v>18</v>
      </c>
      <c r="M50" s="19">
        <v>3550000</v>
      </c>
      <c r="N50" s="19">
        <v>0</v>
      </c>
      <c r="O50" s="19">
        <v>1775000</v>
      </c>
      <c r="P50" s="19">
        <v>1775000</v>
      </c>
      <c r="Q50" s="19">
        <v>177500</v>
      </c>
      <c r="R50" s="60">
        <v>1597500</v>
      </c>
    </row>
    <row r="51" spans="1:18" x14ac:dyDescent="0.25">
      <c r="A51" s="17">
        <v>39</v>
      </c>
      <c r="B51" s="18" t="s">
        <v>235</v>
      </c>
      <c r="C51" s="18" t="s">
        <v>236</v>
      </c>
      <c r="D51" s="18" t="s">
        <v>33</v>
      </c>
      <c r="E51" s="18" t="s">
        <v>237</v>
      </c>
      <c r="F51" s="18" t="s">
        <v>238</v>
      </c>
      <c r="G51" s="18" t="s">
        <v>33</v>
      </c>
      <c r="H51" s="18" t="s">
        <v>214</v>
      </c>
      <c r="I51" s="18" t="s">
        <v>44</v>
      </c>
      <c r="J51" s="18" t="s">
        <v>45</v>
      </c>
      <c r="K51" s="18" t="s">
        <v>37</v>
      </c>
      <c r="L51" s="18">
        <v>18</v>
      </c>
      <c r="M51" s="19">
        <v>3550000</v>
      </c>
      <c r="N51" s="19">
        <v>0</v>
      </c>
      <c r="O51" s="19">
        <v>1775000</v>
      </c>
      <c r="P51" s="19">
        <v>1775000</v>
      </c>
      <c r="Q51" s="19">
        <v>177500</v>
      </c>
      <c r="R51" s="60">
        <v>1597500</v>
      </c>
    </row>
    <row r="52" spans="1:18" x14ac:dyDescent="0.25">
      <c r="A52" s="17">
        <v>40</v>
      </c>
      <c r="B52" s="18" t="s">
        <v>239</v>
      </c>
      <c r="C52" s="18" t="s">
        <v>240</v>
      </c>
      <c r="D52" s="18" t="s">
        <v>33</v>
      </c>
      <c r="E52" s="18" t="s">
        <v>241</v>
      </c>
      <c r="F52" s="18" t="s">
        <v>242</v>
      </c>
      <c r="G52" s="18" t="s">
        <v>33</v>
      </c>
      <c r="H52" s="18" t="s">
        <v>214</v>
      </c>
      <c r="I52" s="18" t="s">
        <v>98</v>
      </c>
      <c r="J52" s="18" t="s">
        <v>99</v>
      </c>
      <c r="K52" s="18" t="s">
        <v>37</v>
      </c>
      <c r="L52" s="18">
        <v>20</v>
      </c>
      <c r="M52" s="19">
        <v>4250000</v>
      </c>
      <c r="N52" s="19">
        <v>0</v>
      </c>
      <c r="O52" s="19">
        <v>0</v>
      </c>
      <c r="P52" s="19">
        <v>4250000</v>
      </c>
      <c r="Q52" s="19">
        <v>212500</v>
      </c>
      <c r="R52" s="60">
        <v>4037500</v>
      </c>
    </row>
    <row r="53" spans="1:18" x14ac:dyDescent="0.25">
      <c r="A53" s="17">
        <v>41</v>
      </c>
      <c r="B53" s="18" t="s">
        <v>243</v>
      </c>
      <c r="C53" s="18" t="s">
        <v>244</v>
      </c>
      <c r="D53" s="18" t="s">
        <v>245</v>
      </c>
      <c r="E53" s="18" t="s">
        <v>246</v>
      </c>
      <c r="F53" s="18" t="s">
        <v>247</v>
      </c>
      <c r="G53" s="18" t="s">
        <v>33</v>
      </c>
      <c r="H53" s="18" t="s">
        <v>214</v>
      </c>
      <c r="I53" s="18" t="s">
        <v>98</v>
      </c>
      <c r="J53" s="18" t="s">
        <v>99</v>
      </c>
      <c r="K53" s="18" t="s">
        <v>37</v>
      </c>
      <c r="L53" s="18">
        <v>20</v>
      </c>
      <c r="M53" s="19">
        <v>4250000</v>
      </c>
      <c r="N53" s="19">
        <v>0</v>
      </c>
      <c r="O53" s="19">
        <v>2125000</v>
      </c>
      <c r="P53" s="19">
        <v>2475000</v>
      </c>
      <c r="Q53" s="19">
        <v>212500</v>
      </c>
      <c r="R53" s="60">
        <v>2262500</v>
      </c>
    </row>
    <row r="54" spans="1:18" x14ac:dyDescent="0.25">
      <c r="A54" s="17">
        <v>42</v>
      </c>
      <c r="B54" s="18" t="s">
        <v>248</v>
      </c>
      <c r="C54" s="18" t="s">
        <v>249</v>
      </c>
      <c r="D54" s="18" t="s">
        <v>33</v>
      </c>
      <c r="E54" s="18" t="s">
        <v>250</v>
      </c>
      <c r="F54" s="18" t="s">
        <v>251</v>
      </c>
      <c r="G54" s="18" t="s">
        <v>33</v>
      </c>
      <c r="H54" s="18" t="s">
        <v>214</v>
      </c>
      <c r="I54" s="18" t="s">
        <v>98</v>
      </c>
      <c r="J54" s="18" t="s">
        <v>99</v>
      </c>
      <c r="K54" s="18" t="s">
        <v>37</v>
      </c>
      <c r="L54" s="18">
        <v>20</v>
      </c>
      <c r="M54" s="19">
        <v>4250000</v>
      </c>
      <c r="N54" s="19">
        <v>0</v>
      </c>
      <c r="O54" s="19">
        <v>0</v>
      </c>
      <c r="P54" s="19">
        <v>4250000</v>
      </c>
      <c r="Q54" s="19">
        <v>212500</v>
      </c>
      <c r="R54" s="60">
        <v>4037500</v>
      </c>
    </row>
    <row r="55" spans="1:18" x14ac:dyDescent="0.25">
      <c r="A55" s="17">
        <v>43</v>
      </c>
      <c r="B55" s="18" t="s">
        <v>252</v>
      </c>
      <c r="C55" s="18" t="s">
        <v>253</v>
      </c>
      <c r="D55" s="18" t="s">
        <v>102</v>
      </c>
      <c r="E55" s="18" t="s">
        <v>254</v>
      </c>
      <c r="F55" s="18" t="s">
        <v>255</v>
      </c>
      <c r="G55" s="18" t="s">
        <v>33</v>
      </c>
      <c r="H55" s="18" t="s">
        <v>214</v>
      </c>
      <c r="I55" s="18" t="s">
        <v>98</v>
      </c>
      <c r="J55" s="18" t="s">
        <v>99</v>
      </c>
      <c r="K55" s="18" t="s">
        <v>37</v>
      </c>
      <c r="L55" s="18">
        <v>20</v>
      </c>
      <c r="M55" s="19">
        <v>4250000</v>
      </c>
      <c r="N55" s="19">
        <v>0</v>
      </c>
      <c r="O55" s="19">
        <v>1062500</v>
      </c>
      <c r="P55" s="19">
        <v>3187500</v>
      </c>
      <c r="Q55" s="19">
        <v>212500</v>
      </c>
      <c r="R55" s="60">
        <v>2975000</v>
      </c>
    </row>
    <row r="56" spans="1:18" s="24" customFormat="1" x14ac:dyDescent="0.25">
      <c r="A56" s="20">
        <v>44</v>
      </c>
      <c r="B56" s="21" t="s">
        <v>256</v>
      </c>
      <c r="C56" s="21" t="s">
        <v>257</v>
      </c>
      <c r="D56" s="21" t="s">
        <v>116</v>
      </c>
      <c r="E56" s="21" t="s">
        <v>258</v>
      </c>
      <c r="F56" s="21" t="s">
        <v>259</v>
      </c>
      <c r="G56" s="21" t="s">
        <v>33</v>
      </c>
      <c r="H56" s="21" t="s">
        <v>214</v>
      </c>
      <c r="I56" s="21" t="s">
        <v>132</v>
      </c>
      <c r="J56" s="21" t="s">
        <v>133</v>
      </c>
      <c r="K56" s="21" t="s">
        <v>37</v>
      </c>
      <c r="L56" s="21">
        <v>23</v>
      </c>
      <c r="M56" s="23">
        <v>4250000</v>
      </c>
      <c r="N56" s="23">
        <v>0</v>
      </c>
      <c r="O56" s="23">
        <v>0</v>
      </c>
      <c r="P56" s="23">
        <v>4250000</v>
      </c>
      <c r="Q56" s="23">
        <v>212500</v>
      </c>
      <c r="R56" s="62">
        <v>4037500</v>
      </c>
    </row>
    <row r="57" spans="1:18" x14ac:dyDescent="0.25">
      <c r="A57" s="17">
        <v>45</v>
      </c>
      <c r="B57" s="18" t="s">
        <v>260</v>
      </c>
      <c r="C57" s="18" t="s">
        <v>261</v>
      </c>
      <c r="D57" s="18" t="s">
        <v>262</v>
      </c>
      <c r="E57" s="18" t="s">
        <v>263</v>
      </c>
      <c r="F57" s="18" t="s">
        <v>264</v>
      </c>
      <c r="G57" s="18" t="s">
        <v>33</v>
      </c>
      <c r="H57" s="18" t="s">
        <v>214</v>
      </c>
      <c r="I57" s="18" t="s">
        <v>132</v>
      </c>
      <c r="J57" s="18" t="s">
        <v>133</v>
      </c>
      <c r="K57" s="18" t="s">
        <v>37</v>
      </c>
      <c r="L57" s="18">
        <v>20</v>
      </c>
      <c r="M57" s="19">
        <v>4250000</v>
      </c>
      <c r="N57" s="19">
        <v>0</v>
      </c>
      <c r="O57" s="19">
        <v>0</v>
      </c>
      <c r="P57" s="19">
        <v>4250000</v>
      </c>
      <c r="Q57" s="19">
        <v>212500</v>
      </c>
      <c r="R57" s="60">
        <v>4037500</v>
      </c>
    </row>
    <row r="58" spans="1:18" x14ac:dyDescent="0.25">
      <c r="A58" s="17">
        <v>46</v>
      </c>
      <c r="B58" s="18" t="s">
        <v>265</v>
      </c>
      <c r="C58" s="18" t="s">
        <v>266</v>
      </c>
      <c r="D58" s="18" t="s">
        <v>267</v>
      </c>
      <c r="E58" s="18" t="s">
        <v>268</v>
      </c>
      <c r="F58" s="18" t="s">
        <v>269</v>
      </c>
      <c r="G58" s="18" t="s">
        <v>33</v>
      </c>
      <c r="H58" s="18" t="s">
        <v>214</v>
      </c>
      <c r="I58" s="18" t="s">
        <v>132</v>
      </c>
      <c r="J58" s="18" t="s">
        <v>133</v>
      </c>
      <c r="K58" s="18" t="s">
        <v>37</v>
      </c>
      <c r="L58" s="18">
        <v>17</v>
      </c>
      <c r="M58" s="19">
        <v>4250000</v>
      </c>
      <c r="N58" s="19">
        <v>0</v>
      </c>
      <c r="O58" s="19">
        <v>0</v>
      </c>
      <c r="P58" s="19">
        <v>4250000</v>
      </c>
      <c r="Q58" s="19">
        <v>212500</v>
      </c>
      <c r="R58" s="60">
        <v>4037500</v>
      </c>
    </row>
    <row r="59" spans="1:18" x14ac:dyDescent="0.25">
      <c r="A59" s="17">
        <v>47</v>
      </c>
      <c r="B59" s="18" t="s">
        <v>270</v>
      </c>
      <c r="C59" s="18" t="s">
        <v>271</v>
      </c>
      <c r="D59" s="18" t="s">
        <v>155</v>
      </c>
      <c r="E59" s="18" t="s">
        <v>272</v>
      </c>
      <c r="F59" s="18" t="s">
        <v>273</v>
      </c>
      <c r="G59" s="18" t="s">
        <v>33</v>
      </c>
      <c r="H59" s="18" t="s">
        <v>214</v>
      </c>
      <c r="I59" s="18" t="s">
        <v>132</v>
      </c>
      <c r="J59" s="18" t="s">
        <v>133</v>
      </c>
      <c r="K59" s="18" t="s">
        <v>37</v>
      </c>
      <c r="L59" s="18">
        <v>20</v>
      </c>
      <c r="M59" s="19">
        <v>4250000</v>
      </c>
      <c r="N59" s="19">
        <v>0</v>
      </c>
      <c r="O59" s="19">
        <v>1062500</v>
      </c>
      <c r="P59" s="19">
        <v>3187500</v>
      </c>
      <c r="Q59" s="19">
        <v>212500</v>
      </c>
      <c r="R59" s="60">
        <v>2975000</v>
      </c>
    </row>
    <row r="60" spans="1:18" x14ac:dyDescent="0.25">
      <c r="A60" s="17">
        <v>48</v>
      </c>
      <c r="B60" s="18" t="s">
        <v>274</v>
      </c>
      <c r="C60" s="18" t="s">
        <v>123</v>
      </c>
      <c r="D60" s="18" t="s">
        <v>275</v>
      </c>
      <c r="E60" s="18" t="s">
        <v>276</v>
      </c>
      <c r="F60" s="18" t="s">
        <v>259</v>
      </c>
      <c r="G60" s="18" t="s">
        <v>33</v>
      </c>
      <c r="H60" s="18" t="s">
        <v>214</v>
      </c>
      <c r="I60" s="18" t="s">
        <v>132</v>
      </c>
      <c r="J60" s="18" t="s">
        <v>133</v>
      </c>
      <c r="K60" s="18" t="s">
        <v>37</v>
      </c>
      <c r="L60" s="18">
        <v>14</v>
      </c>
      <c r="M60" s="19">
        <v>4250000</v>
      </c>
      <c r="N60" s="19"/>
      <c r="O60" s="19">
        <v>1062500</v>
      </c>
      <c r="P60" s="19">
        <v>3187500</v>
      </c>
      <c r="Q60" s="19">
        <v>212500</v>
      </c>
      <c r="R60" s="60">
        <v>2975000</v>
      </c>
    </row>
    <row r="61" spans="1:18" x14ac:dyDescent="0.25">
      <c r="A61" s="17">
        <v>49</v>
      </c>
      <c r="B61" s="18" t="s">
        <v>277</v>
      </c>
      <c r="C61" s="18" t="s">
        <v>278</v>
      </c>
      <c r="D61" s="18" t="s">
        <v>275</v>
      </c>
      <c r="E61" s="18" t="s">
        <v>279</v>
      </c>
      <c r="F61" s="18" t="s">
        <v>280</v>
      </c>
      <c r="G61" s="18" t="s">
        <v>33</v>
      </c>
      <c r="H61" s="18" t="s">
        <v>214</v>
      </c>
      <c r="I61" s="18" t="s">
        <v>151</v>
      </c>
      <c r="J61" s="18" t="s">
        <v>152</v>
      </c>
      <c r="K61" s="18" t="s">
        <v>37</v>
      </c>
      <c r="L61" s="18">
        <v>16</v>
      </c>
      <c r="M61" s="19">
        <v>3550000</v>
      </c>
      <c r="N61" s="19">
        <v>0</v>
      </c>
      <c r="O61" s="19">
        <v>1775000</v>
      </c>
      <c r="P61" s="19">
        <v>1775000</v>
      </c>
      <c r="Q61" s="19">
        <v>177500</v>
      </c>
      <c r="R61" s="60">
        <v>1597500</v>
      </c>
    </row>
    <row r="62" spans="1:18" x14ac:dyDescent="0.25">
      <c r="A62" s="17">
        <v>50</v>
      </c>
      <c r="B62" s="18" t="s">
        <v>281</v>
      </c>
      <c r="C62" s="18" t="s">
        <v>282</v>
      </c>
      <c r="D62" s="18" t="s">
        <v>283</v>
      </c>
      <c r="E62" s="18" t="s">
        <v>284</v>
      </c>
      <c r="F62" s="18" t="s">
        <v>285</v>
      </c>
      <c r="G62" s="18" t="s">
        <v>43</v>
      </c>
      <c r="H62" s="18" t="s">
        <v>214</v>
      </c>
      <c r="I62" s="18" t="s">
        <v>151</v>
      </c>
      <c r="J62" s="18" t="s">
        <v>152</v>
      </c>
      <c r="K62" s="18" t="s">
        <v>37</v>
      </c>
      <c r="L62" s="18">
        <v>16</v>
      </c>
      <c r="M62" s="19">
        <v>3550000</v>
      </c>
      <c r="N62" s="19">
        <v>0</v>
      </c>
      <c r="O62" s="19">
        <v>887500</v>
      </c>
      <c r="P62" s="19">
        <v>2662500</v>
      </c>
      <c r="Q62" s="19">
        <v>177500</v>
      </c>
      <c r="R62" s="60">
        <v>2485000</v>
      </c>
    </row>
    <row r="63" spans="1:18" x14ac:dyDescent="0.25">
      <c r="A63" s="17">
        <v>51</v>
      </c>
      <c r="B63" s="18" t="s">
        <v>286</v>
      </c>
      <c r="C63" s="18" t="s">
        <v>287</v>
      </c>
      <c r="D63" s="18" t="s">
        <v>288</v>
      </c>
      <c r="E63" s="18" t="s">
        <v>289</v>
      </c>
      <c r="F63" s="18" t="s">
        <v>290</v>
      </c>
      <c r="G63" s="18" t="s">
        <v>43</v>
      </c>
      <c r="H63" s="18" t="s">
        <v>214</v>
      </c>
      <c r="I63" s="18" t="s">
        <v>158</v>
      </c>
      <c r="J63" s="18" t="s">
        <v>159</v>
      </c>
      <c r="K63" s="18" t="s">
        <v>37</v>
      </c>
      <c r="L63" s="18">
        <v>16</v>
      </c>
      <c r="M63" s="19">
        <v>3550000</v>
      </c>
      <c r="N63" s="19">
        <v>0</v>
      </c>
      <c r="O63" s="19">
        <v>1775000</v>
      </c>
      <c r="P63" s="19">
        <v>1775000</v>
      </c>
      <c r="Q63" s="19">
        <v>177500</v>
      </c>
      <c r="R63" s="60">
        <v>1597500</v>
      </c>
    </row>
    <row r="64" spans="1:18" x14ac:dyDescent="0.25">
      <c r="A64" s="17">
        <v>52</v>
      </c>
      <c r="B64" s="18" t="s">
        <v>291</v>
      </c>
      <c r="C64" s="18" t="s">
        <v>292</v>
      </c>
      <c r="D64" s="18" t="s">
        <v>53</v>
      </c>
      <c r="E64" s="18" t="s">
        <v>293</v>
      </c>
      <c r="F64" s="18" t="s">
        <v>213</v>
      </c>
      <c r="G64" s="18" t="s">
        <v>43</v>
      </c>
      <c r="H64" s="18" t="s">
        <v>214</v>
      </c>
      <c r="I64" s="18" t="s">
        <v>158</v>
      </c>
      <c r="J64" s="18" t="s">
        <v>159</v>
      </c>
      <c r="K64" s="18" t="s">
        <v>37</v>
      </c>
      <c r="L64" s="18">
        <v>16</v>
      </c>
      <c r="M64" s="19">
        <v>3550000</v>
      </c>
      <c r="N64" s="19">
        <v>0</v>
      </c>
      <c r="O64" s="19">
        <v>1775000</v>
      </c>
      <c r="P64" s="19">
        <v>1775000</v>
      </c>
      <c r="Q64" s="19">
        <v>177500</v>
      </c>
      <c r="R64" s="60">
        <v>1597500</v>
      </c>
    </row>
    <row r="65" spans="1:18" x14ac:dyDescent="0.25">
      <c r="A65" s="17">
        <v>53</v>
      </c>
      <c r="B65" s="18" t="s">
        <v>294</v>
      </c>
      <c r="C65" s="18" t="s">
        <v>295</v>
      </c>
      <c r="D65" s="18" t="s">
        <v>53</v>
      </c>
      <c r="E65" s="18" t="s">
        <v>161</v>
      </c>
      <c r="F65" s="18" t="s">
        <v>296</v>
      </c>
      <c r="G65" s="18" t="s">
        <v>43</v>
      </c>
      <c r="H65" s="18" t="s">
        <v>214</v>
      </c>
      <c r="I65" s="18" t="s">
        <v>158</v>
      </c>
      <c r="J65" s="18" t="s">
        <v>159</v>
      </c>
      <c r="K65" s="18" t="s">
        <v>37</v>
      </c>
      <c r="L65" s="18">
        <v>16</v>
      </c>
      <c r="M65" s="19">
        <v>3550000</v>
      </c>
      <c r="N65" s="19">
        <v>0</v>
      </c>
      <c r="O65" s="19">
        <v>0</v>
      </c>
      <c r="P65" s="19">
        <v>3550000</v>
      </c>
      <c r="Q65" s="19">
        <v>177500</v>
      </c>
      <c r="R65" s="60">
        <v>3372500</v>
      </c>
    </row>
    <row r="66" spans="1:18" x14ac:dyDescent="0.25">
      <c r="A66" s="17">
        <v>54</v>
      </c>
      <c r="B66" s="18" t="s">
        <v>297</v>
      </c>
      <c r="C66" s="18" t="s">
        <v>298</v>
      </c>
      <c r="D66" s="18" t="s">
        <v>299</v>
      </c>
      <c r="E66" s="18" t="s">
        <v>300</v>
      </c>
      <c r="F66" s="18" t="s">
        <v>301</v>
      </c>
      <c r="G66" s="18" t="s">
        <v>43</v>
      </c>
      <c r="H66" s="18" t="s">
        <v>214</v>
      </c>
      <c r="I66" s="18" t="s">
        <v>164</v>
      </c>
      <c r="J66" s="18" t="s">
        <v>165</v>
      </c>
      <c r="K66" s="18" t="s">
        <v>37</v>
      </c>
      <c r="L66" s="18">
        <v>17</v>
      </c>
      <c r="M66" s="19">
        <v>3550000</v>
      </c>
      <c r="N66" s="19">
        <v>0</v>
      </c>
      <c r="O66" s="19">
        <v>0</v>
      </c>
      <c r="P66" s="19">
        <v>3550000</v>
      </c>
      <c r="Q66" s="19">
        <v>177500</v>
      </c>
      <c r="R66" s="60">
        <v>3372500</v>
      </c>
    </row>
    <row r="67" spans="1:18" x14ac:dyDescent="0.25">
      <c r="A67" s="17">
        <v>55</v>
      </c>
      <c r="B67" s="18" t="s">
        <v>302</v>
      </c>
      <c r="C67" s="18" t="s">
        <v>303</v>
      </c>
      <c r="D67" s="18" t="s">
        <v>304</v>
      </c>
      <c r="E67" s="18" t="s">
        <v>305</v>
      </c>
      <c r="F67" s="18" t="s">
        <v>306</v>
      </c>
      <c r="G67" s="18" t="s">
        <v>43</v>
      </c>
      <c r="H67" s="18" t="s">
        <v>214</v>
      </c>
      <c r="I67" s="18" t="s">
        <v>164</v>
      </c>
      <c r="J67" s="18" t="s">
        <v>165</v>
      </c>
      <c r="K67" s="18" t="s">
        <v>37</v>
      </c>
      <c r="L67" s="18">
        <v>17</v>
      </c>
      <c r="M67" s="19">
        <v>3550000</v>
      </c>
      <c r="N67" s="19">
        <v>0</v>
      </c>
      <c r="O67" s="19">
        <v>1775000</v>
      </c>
      <c r="P67" s="19">
        <v>1775000</v>
      </c>
      <c r="Q67" s="19">
        <v>177500</v>
      </c>
      <c r="R67" s="60">
        <v>1597500</v>
      </c>
    </row>
    <row r="68" spans="1:18" x14ac:dyDescent="0.25">
      <c r="A68" s="17">
        <v>56</v>
      </c>
      <c r="B68" s="18" t="s">
        <v>307</v>
      </c>
      <c r="C68" s="18" t="s">
        <v>308</v>
      </c>
      <c r="D68" s="18" t="s">
        <v>309</v>
      </c>
      <c r="E68" s="18" t="s">
        <v>310</v>
      </c>
      <c r="F68" s="18" t="s">
        <v>311</v>
      </c>
      <c r="G68" s="18" t="s">
        <v>43</v>
      </c>
      <c r="H68" s="18" t="s">
        <v>214</v>
      </c>
      <c r="I68" s="18" t="s">
        <v>164</v>
      </c>
      <c r="J68" s="18" t="s">
        <v>165</v>
      </c>
      <c r="K68" s="18" t="s">
        <v>37</v>
      </c>
      <c r="L68" s="18">
        <v>17</v>
      </c>
      <c r="M68" s="19">
        <v>3550000</v>
      </c>
      <c r="N68" s="19">
        <v>0</v>
      </c>
      <c r="O68" s="19">
        <v>1775000</v>
      </c>
      <c r="P68" s="19">
        <v>1775000</v>
      </c>
      <c r="Q68" s="19">
        <v>177500</v>
      </c>
      <c r="R68" s="60">
        <v>1597500</v>
      </c>
    </row>
    <row r="69" spans="1:18" x14ac:dyDescent="0.25">
      <c r="A69" s="17">
        <v>57</v>
      </c>
      <c r="B69" s="18" t="s">
        <v>312</v>
      </c>
      <c r="C69" s="18" t="s">
        <v>303</v>
      </c>
      <c r="D69" s="18" t="s">
        <v>53</v>
      </c>
      <c r="E69" s="18" t="s">
        <v>87</v>
      </c>
      <c r="F69" s="18" t="s">
        <v>313</v>
      </c>
      <c r="G69" s="18" t="s">
        <v>43</v>
      </c>
      <c r="H69" s="18" t="s">
        <v>214</v>
      </c>
      <c r="I69" s="18" t="s">
        <v>164</v>
      </c>
      <c r="J69" s="18" t="s">
        <v>165</v>
      </c>
      <c r="K69" s="18" t="s">
        <v>37</v>
      </c>
      <c r="L69" s="18">
        <v>17</v>
      </c>
      <c r="M69" s="19">
        <v>3550000</v>
      </c>
      <c r="N69" s="19">
        <v>0</v>
      </c>
      <c r="O69" s="19">
        <v>1775000</v>
      </c>
      <c r="P69" s="19">
        <v>1775000</v>
      </c>
      <c r="Q69" s="19">
        <v>177500</v>
      </c>
      <c r="R69" s="60">
        <v>1597500</v>
      </c>
    </row>
    <row r="70" spans="1:18" x14ac:dyDescent="0.25">
      <c r="A70" s="17">
        <v>58</v>
      </c>
      <c r="B70" s="18" t="s">
        <v>314</v>
      </c>
      <c r="C70" s="18" t="s">
        <v>315</v>
      </c>
      <c r="D70" s="18" t="s">
        <v>316</v>
      </c>
      <c r="E70" s="18" t="s">
        <v>317</v>
      </c>
      <c r="F70" s="18" t="s">
        <v>318</v>
      </c>
      <c r="G70" s="18" t="s">
        <v>33</v>
      </c>
      <c r="H70" s="18" t="s">
        <v>214</v>
      </c>
      <c r="I70" s="18" t="s">
        <v>164</v>
      </c>
      <c r="J70" s="18" t="s">
        <v>165</v>
      </c>
      <c r="K70" s="18" t="s">
        <v>37</v>
      </c>
      <c r="L70" s="18">
        <v>17</v>
      </c>
      <c r="M70" s="19">
        <v>3550000</v>
      </c>
      <c r="N70" s="19">
        <v>0</v>
      </c>
      <c r="O70" s="19">
        <v>2662500</v>
      </c>
      <c r="P70" s="19">
        <v>887500</v>
      </c>
      <c r="Q70" s="19">
        <v>177500</v>
      </c>
      <c r="R70" s="60">
        <v>710000</v>
      </c>
    </row>
    <row r="71" spans="1:18" x14ac:dyDescent="0.25">
      <c r="A71" s="17">
        <v>59</v>
      </c>
      <c r="B71" s="18" t="s">
        <v>319</v>
      </c>
      <c r="C71" s="18" t="s">
        <v>287</v>
      </c>
      <c r="D71" s="18" t="s">
        <v>320</v>
      </c>
      <c r="E71" s="18" t="s">
        <v>321</v>
      </c>
      <c r="F71" s="18" t="s">
        <v>322</v>
      </c>
      <c r="G71" s="18" t="s">
        <v>43</v>
      </c>
      <c r="H71" s="18" t="s">
        <v>214</v>
      </c>
      <c r="I71" s="18" t="s">
        <v>164</v>
      </c>
      <c r="J71" s="18" t="s">
        <v>165</v>
      </c>
      <c r="K71" s="18" t="s">
        <v>37</v>
      </c>
      <c r="L71" s="18">
        <v>12</v>
      </c>
      <c r="M71" s="19">
        <v>3550000</v>
      </c>
      <c r="N71" s="19">
        <v>0</v>
      </c>
      <c r="O71" s="19">
        <v>1775000</v>
      </c>
      <c r="P71" s="19">
        <v>1775000</v>
      </c>
      <c r="Q71" s="19">
        <v>177500</v>
      </c>
      <c r="R71" s="60">
        <v>1597500</v>
      </c>
    </row>
    <row r="72" spans="1:18" x14ac:dyDescent="0.25">
      <c r="A72" s="17">
        <v>60</v>
      </c>
      <c r="B72" s="18" t="s">
        <v>323</v>
      </c>
      <c r="C72" s="18" t="s">
        <v>324</v>
      </c>
      <c r="D72" s="18" t="s">
        <v>325</v>
      </c>
      <c r="E72" s="18" t="s">
        <v>326</v>
      </c>
      <c r="F72" s="18" t="s">
        <v>327</v>
      </c>
      <c r="G72" s="18" t="s">
        <v>43</v>
      </c>
      <c r="H72" s="18" t="s">
        <v>214</v>
      </c>
      <c r="I72" s="18" t="s">
        <v>164</v>
      </c>
      <c r="J72" s="18" t="s">
        <v>165</v>
      </c>
      <c r="K72" s="18" t="s">
        <v>37</v>
      </c>
      <c r="L72" s="18">
        <v>17</v>
      </c>
      <c r="M72" s="19">
        <v>3550000</v>
      </c>
      <c r="N72" s="19">
        <v>0</v>
      </c>
      <c r="O72" s="19">
        <v>1775000</v>
      </c>
      <c r="P72" s="19">
        <v>1775000</v>
      </c>
      <c r="Q72" s="19">
        <v>177500</v>
      </c>
      <c r="R72" s="60">
        <v>1597500</v>
      </c>
    </row>
    <row r="73" spans="1:18" x14ac:dyDescent="0.25">
      <c r="A73" s="17">
        <v>61</v>
      </c>
      <c r="B73" s="18" t="s">
        <v>328</v>
      </c>
      <c r="C73" s="18" t="s">
        <v>292</v>
      </c>
      <c r="D73" s="18" t="s">
        <v>309</v>
      </c>
      <c r="E73" s="18" t="s">
        <v>329</v>
      </c>
      <c r="F73" s="18" t="s">
        <v>330</v>
      </c>
      <c r="G73" s="18" t="s">
        <v>43</v>
      </c>
      <c r="H73" s="18" t="s">
        <v>214</v>
      </c>
      <c r="I73" s="18" t="s">
        <v>164</v>
      </c>
      <c r="J73" s="18" t="s">
        <v>165</v>
      </c>
      <c r="K73" s="18" t="s">
        <v>37</v>
      </c>
      <c r="L73" s="18">
        <v>17</v>
      </c>
      <c r="M73" s="19">
        <v>3550000</v>
      </c>
      <c r="N73" s="19">
        <v>0</v>
      </c>
      <c r="O73" s="19">
        <v>887500</v>
      </c>
      <c r="P73" s="19">
        <v>2662500</v>
      </c>
      <c r="Q73" s="19">
        <v>177500</v>
      </c>
      <c r="R73" s="60">
        <v>2485000</v>
      </c>
    </row>
  </sheetData>
  <mergeCells count="9">
    <mergeCell ref="A7:R7"/>
    <mergeCell ref="A8:R8"/>
    <mergeCell ref="L10:M10"/>
    <mergeCell ref="A1:F1"/>
    <mergeCell ref="N1:R1"/>
    <mergeCell ref="A2:D2"/>
    <mergeCell ref="N2:R2"/>
    <mergeCell ref="A3:D3"/>
    <mergeCell ref="A6:R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NOHP(TINCHI)</vt:lpstr>
      <vt:lpstr>NOHP(NIENCHE)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VHIT</dc:creator>
  <cp:lastModifiedBy>VHIT</cp:lastModifiedBy>
  <dcterms:created xsi:type="dcterms:W3CDTF">2020-07-02T09:47:02Z</dcterms:created>
  <dcterms:modified xsi:type="dcterms:W3CDTF">2020-07-03T01:32:37Z</dcterms:modified>
</cp:coreProperties>
</file>